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igam\Documents\New folder\New folder\"/>
    </mc:Choice>
  </mc:AlternateContent>
  <xr:revisionPtr revIDLastSave="0" documentId="8_{55DE84B8-EDE8-4A10-A2C1-60CA8A5B0023}" xr6:coauthVersionLast="47" xr6:coauthVersionMax="47" xr10:uidLastSave="{00000000-0000-0000-0000-000000000000}"/>
  <bookViews>
    <workbookView xWindow="2340" yWindow="2340" windowWidth="21600" windowHeight="11295" tabRatio="709" activeTab="6"/>
  </bookViews>
  <sheets>
    <sheet name="2" sheetId="14" r:id="rId1"/>
    <sheet name="3" sheetId="1" r:id="rId2"/>
    <sheet name="4" sheetId="2" r:id="rId3"/>
    <sheet name="5" sheetId="3" r:id="rId4"/>
    <sheet name="6" sheetId="5" r:id="rId5"/>
    <sheet name="7" sheetId="7" r:id="rId6"/>
    <sheet name="8" sheetId="6" r:id="rId7"/>
    <sheet name="9" sheetId="8" r:id="rId8"/>
    <sheet name="10" sheetId="4" r:id="rId9"/>
  </sheets>
  <definedNames>
    <definedName name="_xlnm.Print_Area" localSheetId="1">'3'!$A$1:$D$46</definedName>
    <definedName name="_xlnm.Print_Area" localSheetId="6">'8'!$A$1:$F$44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5" l="1"/>
  <c r="C8" i="5"/>
  <c r="C15" i="5"/>
  <c r="C18" i="5"/>
  <c r="D18" i="5"/>
  <c r="C21" i="5"/>
  <c r="D21" i="5"/>
  <c r="E9" i="5"/>
  <c r="E8" i="5"/>
  <c r="E15" i="5"/>
  <c r="F15" i="5"/>
  <c r="E18" i="5"/>
  <c r="F18" i="5"/>
  <c r="E21" i="5"/>
  <c r="F17" i="8"/>
  <c r="F14" i="8"/>
  <c r="F8" i="8"/>
  <c r="F22" i="8"/>
  <c r="C13" i="6"/>
  <c r="C20" i="14"/>
  <c r="D20" i="14"/>
  <c r="C17" i="14"/>
  <c r="D17" i="14"/>
  <c r="C14" i="14"/>
  <c r="D14" i="14"/>
  <c r="C8" i="14"/>
  <c r="C7" i="14"/>
  <c r="E20" i="8"/>
  <c r="C20" i="8"/>
  <c r="E19" i="8"/>
  <c r="C19" i="8"/>
  <c r="E18" i="8"/>
  <c r="E17" i="8"/>
  <c r="C18" i="8"/>
  <c r="C17" i="8"/>
  <c r="D17" i="8"/>
  <c r="E16" i="8"/>
  <c r="C16" i="8"/>
  <c r="C14" i="8"/>
  <c r="E15" i="8"/>
  <c r="E14" i="8"/>
  <c r="C15" i="8"/>
  <c r="D14" i="8"/>
  <c r="D8" i="8"/>
  <c r="D22" i="8"/>
  <c r="E13" i="8"/>
  <c r="C13" i="8"/>
  <c r="C11" i="8"/>
  <c r="C8" i="8"/>
  <c r="C22" i="8"/>
  <c r="E12" i="8"/>
  <c r="E11" i="8"/>
  <c r="C12" i="8"/>
  <c r="E10" i="8"/>
  <c r="C10" i="8"/>
  <c r="E9" i="8"/>
  <c r="E8" i="8"/>
  <c r="E22" i="8"/>
  <c r="C9" i="8"/>
  <c r="F31" i="7"/>
  <c r="D31" i="7"/>
  <c r="F27" i="7"/>
  <c r="D27" i="7"/>
  <c r="F25" i="7"/>
  <c r="D25" i="7"/>
  <c r="F24" i="7"/>
  <c r="D24" i="7"/>
  <c r="F23" i="7"/>
  <c r="D23" i="7"/>
  <c r="F22" i="7"/>
  <c r="D22" i="7"/>
  <c r="E21" i="7"/>
  <c r="F21" i="7"/>
  <c r="C21" i="7"/>
  <c r="D21" i="7"/>
  <c r="F20" i="7"/>
  <c r="D20" i="7"/>
  <c r="F19" i="7"/>
  <c r="D19" i="7"/>
  <c r="E18" i="7"/>
  <c r="F18" i="7"/>
  <c r="C18" i="7"/>
  <c r="D18" i="7"/>
  <c r="F17" i="7"/>
  <c r="D17" i="7"/>
  <c r="F16" i="7"/>
  <c r="D16" i="7"/>
  <c r="E15" i="7"/>
  <c r="F15" i="7"/>
  <c r="C15" i="7"/>
  <c r="D15" i="7"/>
  <c r="F14" i="7"/>
  <c r="D14" i="7"/>
  <c r="F13" i="7"/>
  <c r="D13" i="7"/>
  <c r="F12" i="7"/>
  <c r="D12" i="7"/>
  <c r="F11" i="7"/>
  <c r="D11" i="7"/>
  <c r="F10" i="7"/>
  <c r="F35" i="7"/>
  <c r="D10" i="7"/>
  <c r="D35" i="7"/>
  <c r="E9" i="7"/>
  <c r="F9" i="7"/>
  <c r="C9" i="7"/>
  <c r="C8" i="7"/>
  <c r="D9" i="7"/>
  <c r="E8" i="7"/>
  <c r="E26" i="7"/>
  <c r="E24" i="6"/>
  <c r="C24" i="6"/>
  <c r="E23" i="6"/>
  <c r="C23" i="6"/>
  <c r="E22" i="6"/>
  <c r="C22" i="6"/>
  <c r="C20" i="6"/>
  <c r="E21" i="6"/>
  <c r="E20" i="6"/>
  <c r="C21" i="6"/>
  <c r="F20" i="6"/>
  <c r="D20" i="6"/>
  <c r="E19" i="6"/>
  <c r="C19" i="6"/>
  <c r="E18" i="6"/>
  <c r="E17" i="6"/>
  <c r="C18" i="6"/>
  <c r="C17" i="6"/>
  <c r="F17" i="6"/>
  <c r="D17" i="6"/>
  <c r="D8" i="6"/>
  <c r="D25" i="6"/>
  <c r="E16" i="6"/>
  <c r="C16" i="6"/>
  <c r="C14" i="6"/>
  <c r="E15" i="6"/>
  <c r="C15" i="6"/>
  <c r="F14" i="6"/>
  <c r="E14" i="6"/>
  <c r="D14" i="6"/>
  <c r="E13" i="6"/>
  <c r="E12" i="6"/>
  <c r="C12" i="6"/>
  <c r="E11" i="6"/>
  <c r="C11" i="6"/>
  <c r="E10" i="6"/>
  <c r="E9" i="6"/>
  <c r="E8" i="6"/>
  <c r="C10" i="6"/>
  <c r="C9" i="6"/>
  <c r="C8" i="6"/>
  <c r="C25" i="6"/>
  <c r="F9" i="6"/>
  <c r="F8" i="6"/>
  <c r="F25" i="6"/>
  <c r="D9" i="6"/>
  <c r="F32" i="5"/>
  <c r="D32" i="5"/>
  <c r="F31" i="5"/>
  <c r="D31" i="5"/>
  <c r="F30" i="5"/>
  <c r="D30" i="5"/>
  <c r="F29" i="5"/>
  <c r="D29" i="5"/>
  <c r="F28" i="5"/>
  <c r="D28" i="5"/>
  <c r="F27" i="5"/>
  <c r="D27" i="5"/>
  <c r="F25" i="5"/>
  <c r="D25" i="5"/>
  <c r="F24" i="5"/>
  <c r="D24" i="5"/>
  <c r="F23" i="5"/>
  <c r="D23" i="5"/>
  <c r="F22" i="5"/>
  <c r="D22" i="5"/>
  <c r="F21" i="5"/>
  <c r="F20" i="5"/>
  <c r="D20" i="5"/>
  <c r="F19" i="5"/>
  <c r="D19" i="5"/>
  <c r="F17" i="5"/>
  <c r="D17" i="5"/>
  <c r="F16" i="5"/>
  <c r="D16" i="5"/>
  <c r="D15" i="5"/>
  <c r="F14" i="5"/>
  <c r="D14" i="5"/>
  <c r="F13" i="5"/>
  <c r="D13" i="5"/>
  <c r="F12" i="5"/>
  <c r="D12" i="5"/>
  <c r="F11" i="5"/>
  <c r="D11" i="5"/>
  <c r="F10" i="5"/>
  <c r="F35" i="5"/>
  <c r="D10" i="5"/>
  <c r="D35" i="5"/>
  <c r="D21" i="4"/>
  <c r="D20" i="4"/>
  <c r="C21" i="4"/>
  <c r="C20" i="4"/>
  <c r="D11" i="4"/>
  <c r="D16" i="4"/>
  <c r="D18" i="4"/>
  <c r="D22" i="4"/>
  <c r="D25" i="4"/>
  <c r="C25" i="4"/>
  <c r="C16" i="4"/>
  <c r="C18" i="4"/>
  <c r="C22" i="4"/>
  <c r="C23" i="4"/>
  <c r="C20" i="3"/>
  <c r="C19" i="3"/>
  <c r="C18" i="3"/>
  <c r="C17" i="3"/>
  <c r="D17" i="3"/>
  <c r="C16" i="3"/>
  <c r="C15" i="3"/>
  <c r="C14" i="3"/>
  <c r="D14" i="3"/>
  <c r="C13" i="3"/>
  <c r="C12" i="3"/>
  <c r="C11" i="3"/>
  <c r="C8" i="3"/>
  <c r="C22" i="3"/>
  <c r="D11" i="3"/>
  <c r="D8" i="3"/>
  <c r="D22" i="3"/>
  <c r="C10" i="3"/>
  <c r="C9" i="3"/>
  <c r="C34" i="2"/>
  <c r="C24" i="2"/>
  <c r="C23" i="2"/>
  <c r="C22" i="2"/>
  <c r="C21" i="2"/>
  <c r="C20" i="2"/>
  <c r="D20" i="2"/>
  <c r="C19" i="2"/>
  <c r="C18" i="2"/>
  <c r="D17" i="2"/>
  <c r="C16" i="2"/>
  <c r="C15" i="2"/>
  <c r="C14" i="2"/>
  <c r="D14" i="2"/>
  <c r="C13" i="2"/>
  <c r="C12" i="2"/>
  <c r="C11" i="2"/>
  <c r="C10" i="2"/>
  <c r="C9" i="2"/>
  <c r="C8" i="2"/>
  <c r="C25" i="2"/>
  <c r="D9" i="2"/>
  <c r="D8" i="2"/>
  <c r="D25" i="2"/>
  <c r="D28" i="7"/>
  <c r="F28" i="7"/>
  <c r="D29" i="7"/>
  <c r="F29" i="7"/>
  <c r="D30" i="7"/>
  <c r="F30" i="7"/>
  <c r="D32" i="7"/>
  <c r="F32" i="7"/>
  <c r="D8" i="14"/>
  <c r="D9" i="14"/>
  <c r="D34" i="14"/>
  <c r="D10" i="14"/>
  <c r="D11" i="14"/>
  <c r="D12" i="14"/>
  <c r="D13" i="14"/>
  <c r="D15" i="14"/>
  <c r="D16" i="14"/>
  <c r="D18" i="14"/>
  <c r="D19" i="14"/>
  <c r="D21" i="14"/>
  <c r="D22" i="14"/>
  <c r="D23" i="14"/>
  <c r="D24" i="14"/>
  <c r="D26" i="14"/>
  <c r="D27" i="14"/>
  <c r="D28" i="14"/>
  <c r="D29" i="14"/>
  <c r="D30" i="14"/>
  <c r="D31" i="14"/>
  <c r="D30" i="1"/>
  <c r="D26" i="1"/>
  <c r="D24" i="1"/>
  <c r="D23" i="1"/>
  <c r="D22" i="1"/>
  <c r="D21" i="1"/>
  <c r="C20" i="1"/>
  <c r="D20" i="1"/>
  <c r="D19" i="1"/>
  <c r="D18" i="1"/>
  <c r="C17" i="1"/>
  <c r="D17" i="1"/>
  <c r="D16" i="1"/>
  <c r="D15" i="1"/>
  <c r="C14" i="1"/>
  <c r="D14" i="1"/>
  <c r="D13" i="1"/>
  <c r="D12" i="1"/>
  <c r="D11" i="1"/>
  <c r="D10" i="1"/>
  <c r="D9" i="1"/>
  <c r="D34" i="1"/>
  <c r="C8" i="1"/>
  <c r="C7" i="1"/>
  <c r="D8" i="1"/>
  <c r="D27" i="1"/>
  <c r="D28" i="1"/>
  <c r="D29" i="1"/>
  <c r="D31" i="1"/>
  <c r="C17" i="2"/>
  <c r="F38" i="6"/>
  <c r="F33" i="6"/>
  <c r="D7" i="14"/>
  <c r="C25" i="14"/>
  <c r="C33" i="6"/>
  <c r="D34" i="6"/>
  <c r="C38" i="6"/>
  <c r="D32" i="3"/>
  <c r="D29" i="3"/>
  <c r="E40" i="7"/>
  <c r="F26" i="7"/>
  <c r="F40" i="7"/>
  <c r="E33" i="7"/>
  <c r="C37" i="2"/>
  <c r="C32" i="2"/>
  <c r="D33" i="2"/>
  <c r="D32" i="8"/>
  <c r="D29" i="8"/>
  <c r="E25" i="6"/>
  <c r="C26" i="7"/>
  <c r="D8" i="7"/>
  <c r="F8" i="5"/>
  <c r="E26" i="5"/>
  <c r="C32" i="3"/>
  <c r="C29" i="3"/>
  <c r="D30" i="3"/>
  <c r="D7" i="1"/>
  <c r="C25" i="1"/>
  <c r="D37" i="2"/>
  <c r="D32" i="2"/>
  <c r="C32" i="8"/>
  <c r="C29" i="8"/>
  <c r="D30" i="8"/>
  <c r="E29" i="8"/>
  <c r="F30" i="8"/>
  <c r="E32" i="8"/>
  <c r="F29" i="8"/>
  <c r="F32" i="8"/>
  <c r="D33" i="6"/>
  <c r="D38" i="6"/>
  <c r="D23" i="4"/>
  <c r="D24" i="4"/>
  <c r="D8" i="5"/>
  <c r="C26" i="5"/>
  <c r="C24" i="4"/>
  <c r="F8" i="7"/>
  <c r="D9" i="5"/>
  <c r="F9" i="5"/>
  <c r="D27" i="4"/>
  <c r="D28" i="4"/>
  <c r="D26" i="4"/>
  <c r="E33" i="6"/>
  <c r="F34" i="6"/>
  <c r="E38" i="6"/>
  <c r="C33" i="5"/>
  <c r="D26" i="5"/>
  <c r="F34" i="7"/>
  <c r="F33" i="7"/>
  <c r="D26" i="7"/>
  <c r="D40" i="7"/>
  <c r="C33" i="7"/>
  <c r="C40" i="7"/>
  <c r="D25" i="14"/>
  <c r="C32" i="14"/>
  <c r="C39" i="1"/>
  <c r="C32" i="1"/>
  <c r="D25" i="1"/>
  <c r="D39" i="1"/>
  <c r="F26" i="5"/>
  <c r="E33" i="5"/>
  <c r="C27" i="4"/>
  <c r="C28" i="4"/>
  <c r="C26" i="4"/>
  <c r="F34" i="5"/>
  <c r="F33" i="5"/>
  <c r="D32" i="1"/>
  <c r="D33" i="1"/>
  <c r="D33" i="14"/>
  <c r="D32" i="14"/>
  <c r="D33" i="7"/>
  <c r="D34" i="7"/>
  <c r="F37" i="7"/>
  <c r="F36" i="7"/>
  <c r="F38" i="7"/>
  <c r="D34" i="5"/>
  <c r="D33" i="5"/>
  <c r="D36" i="5"/>
  <c r="D38" i="5"/>
  <c r="D39" i="5"/>
  <c r="D37" i="5"/>
  <c r="D36" i="7"/>
  <c r="D38" i="7"/>
  <c r="D37" i="7"/>
  <c r="D35" i="14"/>
  <c r="D37" i="14"/>
  <c r="D36" i="14"/>
  <c r="D35" i="1"/>
  <c r="D37" i="1"/>
  <c r="D36" i="1"/>
  <c r="F36" i="5"/>
  <c r="F38" i="5"/>
  <c r="F39" i="5"/>
  <c r="F37" i="5"/>
</calcChain>
</file>

<file path=xl/sharedStrings.xml><?xml version="1.0" encoding="utf-8"?>
<sst xmlns="http://schemas.openxmlformats.org/spreadsheetml/2006/main" count="532" uniqueCount="131">
  <si>
    <t>ОКВПТГ "Миргородтеплоенерго"</t>
  </si>
  <si>
    <t>№ З/П</t>
  </si>
  <si>
    <t>Найменування показників</t>
  </si>
  <si>
    <t>Для потреб бюджетних установ</t>
  </si>
  <si>
    <t>Для потреб інших споживачів</t>
  </si>
  <si>
    <t>тис. грн на рік</t>
  </si>
  <si>
    <t>грн/Гкал</t>
  </si>
  <si>
    <t>Виробнича собівартість, у т.ч.:</t>
  </si>
  <si>
    <t xml:space="preserve"> 1.1 </t>
  </si>
  <si>
    <t>прямі матеріальні витрати, у т.ч.:</t>
  </si>
  <si>
    <t xml:space="preserve"> 1.1.1</t>
  </si>
  <si>
    <t>витрати на паливо для виробництва теплової енергії котельними</t>
  </si>
  <si>
    <t xml:space="preserve"> 1.1.2</t>
  </si>
  <si>
    <t>витрати на електроенергію</t>
  </si>
  <si>
    <t xml:space="preserve"> 1.1.3</t>
  </si>
  <si>
    <t>вода для технологічних потреб та водовідведення</t>
  </si>
  <si>
    <t xml:space="preserve"> 1.1.4</t>
  </si>
  <si>
    <t>матеріали, запасні частини та інші матеріальні ресурси</t>
  </si>
  <si>
    <t xml:space="preserve"> 1.2 </t>
  </si>
  <si>
    <t>прямі витрати на оплату праці з відрахуваннями на соціальні заходи</t>
  </si>
  <si>
    <t xml:space="preserve"> 1.3</t>
  </si>
  <si>
    <t>інші прямі витрати, у т.ч.:</t>
  </si>
  <si>
    <t xml:space="preserve"> 1.3.1</t>
  </si>
  <si>
    <t>амортизаційні відрахування</t>
  </si>
  <si>
    <t xml:space="preserve"> 1.3.2</t>
  </si>
  <si>
    <t>інші прямі витрати</t>
  </si>
  <si>
    <t xml:space="preserve"> 1.4</t>
  </si>
  <si>
    <t>загальновиробничі витрати, у т.ч.:</t>
  </si>
  <si>
    <t xml:space="preserve"> 1.4.1</t>
  </si>
  <si>
    <t>витрати на оплату праці із відрахуваннями на соціальні внески</t>
  </si>
  <si>
    <t xml:space="preserve"> 1.4.2</t>
  </si>
  <si>
    <t>інші витрати</t>
  </si>
  <si>
    <t>Адміністративні витрати, у т.ч:</t>
  </si>
  <si>
    <t xml:space="preserve"> 2.1 </t>
  </si>
  <si>
    <t xml:space="preserve"> 2.2</t>
  </si>
  <si>
    <t>Інші операційні витрати</t>
  </si>
  <si>
    <t>Фінансові витрати</t>
  </si>
  <si>
    <t>Повна собівартість</t>
  </si>
  <si>
    <t>Витрати на покриття втрат</t>
  </si>
  <si>
    <t>Розрахунковий прибуток, у т.ч.:</t>
  </si>
  <si>
    <t xml:space="preserve"> 7.1 </t>
  </si>
  <si>
    <t>податок на прибуток</t>
  </si>
  <si>
    <t xml:space="preserve"> 7.2</t>
  </si>
  <si>
    <t xml:space="preserve"> 7.3</t>
  </si>
  <si>
    <t xml:space="preserve"> 7.4</t>
  </si>
  <si>
    <t>на розвиток виробництва (виробничі інвестиції)</t>
  </si>
  <si>
    <t xml:space="preserve"> 7.5</t>
  </si>
  <si>
    <t>інші використання прибутку</t>
  </si>
  <si>
    <t>Вартість виробництва теплової енергії за відповідним тарифом</t>
  </si>
  <si>
    <t xml:space="preserve"> 9.1 </t>
  </si>
  <si>
    <t>Паливна складова</t>
  </si>
  <si>
    <t xml:space="preserve"> 9.2</t>
  </si>
  <si>
    <t>Решта витрат, крім паливної складової</t>
  </si>
  <si>
    <t>Паливна складова , %</t>
  </si>
  <si>
    <t>Решта витрат, крім паливної складової, %</t>
  </si>
  <si>
    <t>Обсяг реалізації теплової енергії власним споживачам, Гкал</t>
  </si>
  <si>
    <t>Рівень рентабельності, %</t>
  </si>
  <si>
    <t>резервний фонд (капітал) та дивіденти</t>
  </si>
  <si>
    <t>Вартість теплової енергії за відповідним тарифом</t>
  </si>
  <si>
    <t>Структура тарифу на теплову енергію для населення</t>
  </si>
  <si>
    <t>НАСЕЛЕННЯ</t>
  </si>
  <si>
    <t>Структура тарифу на виробництво теплової енергії для населення</t>
  </si>
  <si>
    <t>Вартість транспортування теплової енергії за відповідним тарифом</t>
  </si>
  <si>
    <t>Корисний відпуск теплової енергії з мережі, Гкал, у т.ч.:</t>
  </si>
  <si>
    <t xml:space="preserve"> 10.1 </t>
  </si>
  <si>
    <t>теплова енергія інших власників</t>
  </si>
  <si>
    <t xml:space="preserve"> 10.2</t>
  </si>
  <si>
    <t>теплова енергія  власним споживачам</t>
  </si>
  <si>
    <t>Структура тарифу на транспортування теплової енергії для населення</t>
  </si>
  <si>
    <t>прямі матеріальні витрати</t>
  </si>
  <si>
    <t>Вартість постачання теплової енергії за відповідним тарифом</t>
  </si>
  <si>
    <t>Структура тарифу на постачання теплової енергії для населення</t>
  </si>
  <si>
    <t>№ з/п</t>
  </si>
  <si>
    <t>Назва показника</t>
  </si>
  <si>
    <t xml:space="preserve">Послуга з постачання гарячої води
</t>
  </si>
  <si>
    <t xml:space="preserve">Собівартість власної теплової енергії, врахована у встановлених тарифах на теплову енергію для потреб населення </t>
  </si>
  <si>
    <t>у тому числі паливна складова</t>
  </si>
  <si>
    <t>Витрати на утримання абонентської служби,              усього, у т. ч.:</t>
  </si>
  <si>
    <t xml:space="preserve"> 2.1</t>
  </si>
  <si>
    <t>інші витрати абонентської служби</t>
  </si>
  <si>
    <t>Витрати на придбання води на послуги з централізованого постачання гарячої води</t>
  </si>
  <si>
    <t>Решта витрат, крім послуг банку</t>
  </si>
  <si>
    <t>Собівартість послуг без урахування послуг банку</t>
  </si>
  <si>
    <t>Послуги банку</t>
  </si>
  <si>
    <t>Повна планова собівартість послуг з урахуванням послуг банку</t>
  </si>
  <si>
    <t>Розрахунковий прибуток, усього, у т. ч.:</t>
  </si>
  <si>
    <t>чистий прибуток</t>
  </si>
  <si>
    <t>Плановані тарифи на послуги</t>
  </si>
  <si>
    <t>Податок на додану вартість</t>
  </si>
  <si>
    <t>Тарифи на послуги з ПДВ, усього,  у тому числі</t>
  </si>
  <si>
    <t xml:space="preserve"> 12.1</t>
  </si>
  <si>
    <t>паливна складова з ПДВ</t>
  </si>
  <si>
    <t>у тому числі у відсотках від пункту 12</t>
  </si>
  <si>
    <t xml:space="preserve"> 12.2</t>
  </si>
  <si>
    <t>Решта витрат, крім паливної складової, з ПДВ</t>
  </si>
  <si>
    <r>
      <t>грн/м</t>
    </r>
    <r>
      <rPr>
        <vertAlign val="superscript"/>
        <sz val="11"/>
        <color indexed="8"/>
        <rFont val="Times New Roman"/>
        <family val="1"/>
        <charset val="204"/>
      </rPr>
      <t>3</t>
    </r>
  </si>
  <si>
    <t>Структура тарифу на теплову енергію для бюджетних установ та інших споживачів (крім населення)</t>
  </si>
  <si>
    <t>Структура тарифу на виробництво теплової енергії для бюджетних установ та інших споживачів (крім населення)</t>
  </si>
  <si>
    <t>Структура тарифу на транспортування теплової енергії для бюджетних установ та інших споживачів (крім населення)</t>
  </si>
  <si>
    <t>Структура тарифу на постачання теплової енергії для бюджетних установ та інших споживачів (крім населення)</t>
  </si>
  <si>
    <t>Х</t>
  </si>
  <si>
    <t>тис.грн на рік</t>
  </si>
  <si>
    <t xml:space="preserve">інші витрати </t>
  </si>
  <si>
    <t>Послуга з централізованого опалення  для абонентів житлових будинків з будинковими та квартирними приладами обліку теплової енергії</t>
  </si>
  <si>
    <t>Структура тарифів на послуги з централізованого опалення та постачання гарячої води, що надаються населенню  ОКВПТГ  "Миргородтеплоенерго"</t>
  </si>
  <si>
    <t xml:space="preserve"> 9.3</t>
  </si>
  <si>
    <t xml:space="preserve"> 9.4</t>
  </si>
  <si>
    <t>Тариф на теплову енергію без ПДВ, грн/Гкал, у т.ч.:</t>
  </si>
  <si>
    <t xml:space="preserve">інше використання прибутку </t>
  </si>
  <si>
    <t>Тариф на транспортування теплової енергії без ПДВ, грн/Гкал</t>
  </si>
  <si>
    <t>Тариф на теплову енергію без ПДВ, грн/Гкал</t>
  </si>
  <si>
    <t>Тариф на виробництво теплової енергії без ПДВ, грн/Гкал</t>
  </si>
  <si>
    <t>Тариф на постачання теплової енергії без ПДВ, грн/Гкал</t>
  </si>
  <si>
    <t xml:space="preserve"> 8.1</t>
  </si>
  <si>
    <t xml:space="preserve"> 8.2</t>
  </si>
  <si>
    <t xml:space="preserve"> 12.3</t>
  </si>
  <si>
    <t xml:space="preserve"> 12.4</t>
  </si>
  <si>
    <t>Тариф на постачання теплову енергію, грн/Гкал</t>
  </si>
  <si>
    <t>Тариф на теплову енергію з ПДВ, грн/Гкал</t>
  </si>
  <si>
    <t>Т.Т. Голбан</t>
  </si>
  <si>
    <t xml:space="preserve"> </t>
  </si>
  <si>
    <t>Директор Департаменту 
будівництва, містобудування і 
архітектури та житлово - комунального 
господарства Полтавської обласної державної адміністрації</t>
  </si>
  <si>
    <t xml:space="preserve">
Додаток 2
до рішення пленарного засідання двадцять другої сесії обласної
ради сьомого скликання 
                                        2018 №
</t>
  </si>
  <si>
    <t xml:space="preserve">
Додаток 3
до рішення пленарного засідання двадцять другої сесії обласної ради сьомого скликання 
                                     2018 №
</t>
  </si>
  <si>
    <t>Додаток 4
до рішення пленарного засідання двадцять другої сесії обласної
ради сьомого скликання 
                                      2018 №</t>
  </si>
  <si>
    <t>Додаток 5
до рішення пленарного засідання двадцять другої сесії обласної
ради сьомого скликання 
                             2018 №</t>
  </si>
  <si>
    <t>Додаток 6
до рішення пленарного засідання двадцять другої сесії обласної
ради сьомого скликання 
                                      2018 №</t>
  </si>
  <si>
    <t>Додаток 7
до рішення пленарного засідання двадцять другої сесії обласної
ради сьомого скликання 
                                       2018 №</t>
  </si>
  <si>
    <t>Додаток 9
до рішення пленарного засідання двадцять другої сесії обласної
ради сьомого скликання 
                                    2018 №</t>
  </si>
  <si>
    <t>Додаток 10
до рішення пленарного
засідання двадцять другої 
сесії обласної
ради сьомого скликання 
                                  2018 №</t>
  </si>
  <si>
    <t>Додаток 8
до рішення пленарного засідання двадцять другої сесії обласної ради   сьомого скликання 
                           2018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</si>
</sst>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vertAlign val="superscript"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92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center" wrapText="1"/>
    </xf>
    <xf numFmtId="0" fontId="8" fillId="0" borderId="0" xfId="1" applyFont="1" applyBorder="1" applyAlignment="1"/>
    <xf numFmtId="0" fontId="1" fillId="0" borderId="0" xfId="0" applyFont="1" applyAlignment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0" xfId="1" applyFont="1"/>
    <xf numFmtId="0" fontId="8" fillId="0" borderId="0" xfId="1" applyFont="1" applyBorder="1"/>
    <xf numFmtId="0" fontId="10" fillId="0" borderId="0" xfId="1" applyFont="1" applyBorder="1"/>
    <xf numFmtId="0" fontId="12" fillId="0" borderId="0" xfId="1" applyFont="1" applyFill="1" applyBorder="1" applyAlignment="1">
      <alignment wrapText="1"/>
    </xf>
    <xf numFmtId="0" fontId="11" fillId="0" borderId="0" xfId="1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2" fillId="0" borderId="1" xfId="1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74" fontId="3" fillId="0" borderId="1" xfId="0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0" fontId="3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/>
    </xf>
    <xf numFmtId="0" fontId="15" fillId="0" borderId="1" xfId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6" fillId="0" borderId="0" xfId="1" applyFont="1" applyBorder="1" applyAlignment="1">
      <alignment horizontal="center" vertical="center" wrapText="1"/>
    </xf>
    <xf numFmtId="0" fontId="16" fillId="0" borderId="0" xfId="1" applyFont="1"/>
    <xf numFmtId="0" fontId="16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" fillId="0" borderId="0" xfId="1" applyFont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0" fontId="17" fillId="0" borderId="0" xfId="0" applyFont="1"/>
    <xf numFmtId="0" fontId="1" fillId="0" borderId="0" xfId="0" applyFont="1"/>
    <xf numFmtId="0" fontId="1" fillId="0" borderId="0" xfId="1" applyFont="1" applyBorder="1" applyAlignment="1"/>
    <xf numFmtId="0" fontId="17" fillId="0" borderId="0" xfId="0" applyFont="1" applyAlignment="1">
      <alignment horizontal="right"/>
    </xf>
    <xf numFmtId="0" fontId="17" fillId="0" borderId="0" xfId="1" applyFont="1" applyBorder="1" applyAlignment="1">
      <alignment horizontal="center" wrapText="1"/>
    </xf>
    <xf numFmtId="0" fontId="17" fillId="0" borderId="0" xfId="1" applyFont="1" applyBorder="1" applyAlignment="1"/>
    <xf numFmtId="0" fontId="17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2">
    <cellStyle name="Normal" xfId="0" builtinId="0"/>
    <cellStyle name="Обычный 2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C1" sqref="C1:D1"/>
    </sheetView>
  </sheetViews>
  <sheetFormatPr defaultColWidth="8.85546875" defaultRowHeight="15" x14ac:dyDescent="0.25"/>
  <cols>
    <col min="1" max="1" width="7.5703125" style="1" customWidth="1"/>
    <col min="2" max="2" width="54.5703125" style="1" customWidth="1"/>
    <col min="3" max="3" width="26" style="1" customWidth="1"/>
    <col min="4" max="4" width="27.42578125" style="1" customWidth="1"/>
    <col min="5" max="16384" width="8.85546875" style="1"/>
  </cols>
  <sheetData>
    <row r="1" spans="1:6" ht="118.5" customHeight="1" x14ac:dyDescent="0.3">
      <c r="A1" s="57"/>
      <c r="B1" s="57"/>
      <c r="C1" s="74" t="s">
        <v>122</v>
      </c>
      <c r="D1" s="74"/>
      <c r="E1" s="44"/>
      <c r="F1" s="44"/>
    </row>
    <row r="2" spans="1:6" ht="24" customHeight="1" x14ac:dyDescent="0.3">
      <c r="A2" s="75" t="s">
        <v>59</v>
      </c>
      <c r="B2" s="75"/>
      <c r="C2" s="75"/>
      <c r="D2" s="75"/>
      <c r="E2" s="44"/>
      <c r="F2" s="44"/>
    </row>
    <row r="3" spans="1:6" ht="18.75" x14ac:dyDescent="0.3">
      <c r="A3" s="75" t="s">
        <v>0</v>
      </c>
      <c r="B3" s="75"/>
      <c r="C3" s="75"/>
      <c r="D3" s="75"/>
      <c r="E3" s="44"/>
      <c r="F3" s="44"/>
    </row>
    <row r="4" spans="1:6" ht="15.75" x14ac:dyDescent="0.25">
      <c r="A4" s="44"/>
      <c r="B4" s="44"/>
      <c r="C4" s="44"/>
      <c r="D4" s="44"/>
      <c r="E4" s="44"/>
      <c r="F4" s="44"/>
    </row>
    <row r="5" spans="1:6" ht="23.45" customHeight="1" x14ac:dyDescent="0.25">
      <c r="A5" s="76" t="s">
        <v>1</v>
      </c>
      <c r="B5" s="76" t="s">
        <v>2</v>
      </c>
      <c r="C5" s="77" t="s">
        <v>60</v>
      </c>
      <c r="D5" s="77"/>
      <c r="E5" s="44"/>
      <c r="F5" s="44"/>
    </row>
    <row r="6" spans="1:6" ht="15.75" x14ac:dyDescent="0.25">
      <c r="A6" s="76"/>
      <c r="B6" s="76"/>
      <c r="C6" s="45" t="s">
        <v>5</v>
      </c>
      <c r="D6" s="45" t="s">
        <v>6</v>
      </c>
      <c r="E6" s="44"/>
      <c r="F6" s="44"/>
    </row>
    <row r="7" spans="1:6" ht="15.75" x14ac:dyDescent="0.25">
      <c r="A7" s="46">
        <v>1</v>
      </c>
      <c r="B7" s="47" t="s">
        <v>7</v>
      </c>
      <c r="C7" s="48">
        <f>C8+C13+C14+C17</f>
        <v>62673.453500000003</v>
      </c>
      <c r="D7" s="48">
        <f>C7/$C$38*1000</f>
        <v>1363.4750555682824</v>
      </c>
      <c r="E7" s="44"/>
      <c r="F7" s="44"/>
    </row>
    <row r="8" spans="1:6" ht="15.75" x14ac:dyDescent="0.25">
      <c r="A8" s="49" t="s">
        <v>8</v>
      </c>
      <c r="B8" s="47" t="s">
        <v>9</v>
      </c>
      <c r="C8" s="48">
        <f>C9+C10+C11+C12</f>
        <v>44643.548999999999</v>
      </c>
      <c r="D8" s="48">
        <f t="shared" ref="D8:D31" si="0">C8/$C$38*1000</f>
        <v>971.23043416684118</v>
      </c>
      <c r="E8" s="44"/>
      <c r="F8" s="44"/>
    </row>
    <row r="9" spans="1:6" ht="31.5" x14ac:dyDescent="0.25">
      <c r="A9" s="50" t="s">
        <v>10</v>
      </c>
      <c r="B9" s="51" t="s">
        <v>11</v>
      </c>
      <c r="C9" s="52">
        <v>40460.851000000002</v>
      </c>
      <c r="D9" s="52">
        <f t="shared" si="0"/>
        <v>880.23489986178902</v>
      </c>
      <c r="E9" s="44"/>
      <c r="F9" s="44"/>
    </row>
    <row r="10" spans="1:6" ht="15.75" x14ac:dyDescent="0.25">
      <c r="A10" s="50" t="s">
        <v>12</v>
      </c>
      <c r="B10" s="51" t="s">
        <v>13</v>
      </c>
      <c r="C10" s="52">
        <v>3826.77</v>
      </c>
      <c r="D10" s="52">
        <f t="shared" si="0"/>
        <v>83.252240733742809</v>
      </c>
      <c r="E10" s="44"/>
      <c r="F10" s="44"/>
    </row>
    <row r="11" spans="1:6" ht="15.75" x14ac:dyDescent="0.25">
      <c r="A11" s="50" t="s">
        <v>14</v>
      </c>
      <c r="B11" s="51" t="s">
        <v>15</v>
      </c>
      <c r="C11" s="52">
        <v>47.66</v>
      </c>
      <c r="D11" s="52">
        <f t="shared" si="0"/>
        <v>1.0368540030809748</v>
      </c>
      <c r="E11" s="44"/>
      <c r="F11" s="44"/>
    </row>
    <row r="12" spans="1:6" ht="31.5" x14ac:dyDescent="0.25">
      <c r="A12" s="50" t="s">
        <v>16</v>
      </c>
      <c r="B12" s="51" t="s">
        <v>17</v>
      </c>
      <c r="C12" s="52">
        <v>308.26799999999997</v>
      </c>
      <c r="D12" s="52">
        <f t="shared" si="0"/>
        <v>6.7064395682284088</v>
      </c>
      <c r="E12" s="44"/>
      <c r="F12" s="44"/>
    </row>
    <row r="13" spans="1:6" ht="31.5" x14ac:dyDescent="0.25">
      <c r="A13" s="49" t="s">
        <v>18</v>
      </c>
      <c r="B13" s="47" t="s">
        <v>19</v>
      </c>
      <c r="C13" s="48">
        <v>10289.91</v>
      </c>
      <c r="D13" s="48">
        <f t="shared" si="0"/>
        <v>223.85930287123276</v>
      </c>
      <c r="E13" s="44"/>
      <c r="F13" s="44"/>
    </row>
    <row r="14" spans="1:6" ht="15.75" x14ac:dyDescent="0.25">
      <c r="A14" s="49" t="s">
        <v>20</v>
      </c>
      <c r="B14" s="47" t="s">
        <v>21</v>
      </c>
      <c r="C14" s="48">
        <f>C15+C16</f>
        <v>2715.8244999999997</v>
      </c>
      <c r="D14" s="48">
        <f t="shared" si="0"/>
        <v>59.083371894468875</v>
      </c>
      <c r="E14" s="44"/>
      <c r="F14" s="44"/>
    </row>
    <row r="15" spans="1:6" ht="15.75" x14ac:dyDescent="0.25">
      <c r="A15" s="50" t="s">
        <v>22</v>
      </c>
      <c r="B15" s="51" t="s">
        <v>23</v>
      </c>
      <c r="C15" s="52">
        <v>1999.8244999999999</v>
      </c>
      <c r="D15" s="52">
        <f t="shared" si="0"/>
        <v>43.50663110122553</v>
      </c>
      <c r="E15" s="44"/>
      <c r="F15" s="44"/>
    </row>
    <row r="16" spans="1:6" ht="15.75" x14ac:dyDescent="0.25">
      <c r="A16" s="50" t="s">
        <v>24</v>
      </c>
      <c r="B16" s="51" t="s">
        <v>31</v>
      </c>
      <c r="C16" s="52">
        <v>716</v>
      </c>
      <c r="D16" s="52">
        <f t="shared" si="0"/>
        <v>15.576740793243347</v>
      </c>
      <c r="E16" s="44"/>
      <c r="F16" s="44"/>
    </row>
    <row r="17" spans="1:6" ht="15.75" x14ac:dyDescent="0.25">
      <c r="A17" s="49" t="s">
        <v>26</v>
      </c>
      <c r="B17" s="47" t="s">
        <v>27</v>
      </c>
      <c r="C17" s="48">
        <f>C18+C19</f>
        <v>5024.17</v>
      </c>
      <c r="D17" s="48">
        <f t="shared" si="0"/>
        <v>109.30194663573944</v>
      </c>
      <c r="E17" s="44"/>
      <c r="F17" s="44"/>
    </row>
    <row r="18" spans="1:6" ht="31.5" x14ac:dyDescent="0.25">
      <c r="A18" s="50" t="s">
        <v>28</v>
      </c>
      <c r="B18" s="53" t="s">
        <v>29</v>
      </c>
      <c r="C18" s="52">
        <v>4167.09</v>
      </c>
      <c r="D18" s="52">
        <f t="shared" si="0"/>
        <v>90.655978759939146</v>
      </c>
      <c r="E18" s="44"/>
      <c r="F18" s="44"/>
    </row>
    <row r="19" spans="1:6" ht="15.75" x14ac:dyDescent="0.25">
      <c r="A19" s="50" t="s">
        <v>30</v>
      </c>
      <c r="B19" s="51" t="s">
        <v>31</v>
      </c>
      <c r="C19" s="52">
        <v>857.08</v>
      </c>
      <c r="D19" s="52">
        <f t="shared" si="0"/>
        <v>18.645967875800292</v>
      </c>
      <c r="E19" s="44"/>
      <c r="F19" s="44"/>
    </row>
    <row r="20" spans="1:6" ht="15.75" x14ac:dyDescent="0.25">
      <c r="A20" s="46">
        <v>2</v>
      </c>
      <c r="B20" s="47" t="s">
        <v>32</v>
      </c>
      <c r="C20" s="48">
        <f>C21+C22</f>
        <v>3246.53</v>
      </c>
      <c r="D20" s="48">
        <f t="shared" si="0"/>
        <v>70.628989228335655</v>
      </c>
      <c r="E20" s="44"/>
      <c r="F20" s="44"/>
    </row>
    <row r="21" spans="1:6" ht="31.5" x14ac:dyDescent="0.25">
      <c r="A21" s="50" t="s">
        <v>33</v>
      </c>
      <c r="B21" s="53" t="s">
        <v>29</v>
      </c>
      <c r="C21" s="52">
        <v>2831.71</v>
      </c>
      <c r="D21" s="52">
        <f t="shared" si="0"/>
        <v>61.604486971557442</v>
      </c>
      <c r="E21" s="44"/>
      <c r="F21" s="44"/>
    </row>
    <row r="22" spans="1:6" ht="15.75" x14ac:dyDescent="0.25">
      <c r="A22" s="50" t="s">
        <v>34</v>
      </c>
      <c r="B22" s="51" t="s">
        <v>31</v>
      </c>
      <c r="C22" s="52">
        <v>414.82</v>
      </c>
      <c r="D22" s="52">
        <f t="shared" si="0"/>
        <v>9.02450225677822</v>
      </c>
      <c r="E22" s="44"/>
      <c r="F22" s="44"/>
    </row>
    <row r="23" spans="1:6" ht="15.75" x14ac:dyDescent="0.25">
      <c r="A23" s="46">
        <v>3</v>
      </c>
      <c r="B23" s="47" t="s">
        <v>35</v>
      </c>
      <c r="C23" s="52">
        <v>0</v>
      </c>
      <c r="D23" s="52">
        <f t="shared" si="0"/>
        <v>0</v>
      </c>
      <c r="E23" s="44"/>
      <c r="F23" s="44"/>
    </row>
    <row r="24" spans="1:6" ht="15.75" x14ac:dyDescent="0.25">
      <c r="A24" s="46">
        <v>4</v>
      </c>
      <c r="B24" s="47" t="s">
        <v>36</v>
      </c>
      <c r="C24" s="52">
        <v>0</v>
      </c>
      <c r="D24" s="52">
        <f t="shared" si="0"/>
        <v>0</v>
      </c>
      <c r="E24" s="44"/>
      <c r="F24" s="44"/>
    </row>
    <row r="25" spans="1:6" ht="15.75" x14ac:dyDescent="0.25">
      <c r="A25" s="46">
        <v>5</v>
      </c>
      <c r="B25" s="47" t="s">
        <v>37</v>
      </c>
      <c r="C25" s="48">
        <f>C7+C20+C23+C24</f>
        <v>65919.983500000002</v>
      </c>
      <c r="D25" s="48">
        <f t="shared" si="0"/>
        <v>1434.1040447966179</v>
      </c>
      <c r="E25" s="44"/>
      <c r="F25" s="44"/>
    </row>
    <row r="26" spans="1:6" ht="15.75" x14ac:dyDescent="0.25">
      <c r="A26" s="46">
        <v>6</v>
      </c>
      <c r="B26" s="47" t="s">
        <v>38</v>
      </c>
      <c r="C26" s="54">
        <v>0</v>
      </c>
      <c r="D26" s="54">
        <f t="shared" si="0"/>
        <v>0</v>
      </c>
      <c r="E26" s="44"/>
      <c r="F26" s="44"/>
    </row>
    <row r="27" spans="1:6" ht="15.75" x14ac:dyDescent="0.25">
      <c r="A27" s="46">
        <v>7</v>
      </c>
      <c r="B27" s="47" t="s">
        <v>39</v>
      </c>
      <c r="C27" s="46">
        <v>0</v>
      </c>
      <c r="D27" s="54">
        <f t="shared" si="0"/>
        <v>0</v>
      </c>
      <c r="E27" s="44"/>
      <c r="F27" s="44"/>
    </row>
    <row r="28" spans="1:6" ht="15.75" x14ac:dyDescent="0.25">
      <c r="A28" s="50" t="s">
        <v>40</v>
      </c>
      <c r="B28" s="51" t="s">
        <v>41</v>
      </c>
      <c r="C28" s="45">
        <v>0</v>
      </c>
      <c r="D28" s="55">
        <f t="shared" si="0"/>
        <v>0</v>
      </c>
      <c r="E28" s="44"/>
      <c r="F28" s="44"/>
    </row>
    <row r="29" spans="1:6" ht="15.75" x14ac:dyDescent="0.25">
      <c r="A29" s="50" t="s">
        <v>42</v>
      </c>
      <c r="B29" s="51" t="s">
        <v>57</v>
      </c>
      <c r="C29" s="45">
        <v>0</v>
      </c>
      <c r="D29" s="55">
        <f t="shared" si="0"/>
        <v>0</v>
      </c>
      <c r="E29" s="44"/>
      <c r="F29" s="44"/>
    </row>
    <row r="30" spans="1:6" ht="15.75" x14ac:dyDescent="0.25">
      <c r="A30" s="50" t="s">
        <v>43</v>
      </c>
      <c r="B30" s="51" t="s">
        <v>45</v>
      </c>
      <c r="C30" s="45">
        <v>0</v>
      </c>
      <c r="D30" s="55">
        <f t="shared" si="0"/>
        <v>0</v>
      </c>
      <c r="E30" s="44"/>
      <c r="F30" s="44"/>
    </row>
    <row r="31" spans="1:6" ht="15.75" x14ac:dyDescent="0.25">
      <c r="A31" s="50" t="s">
        <v>44</v>
      </c>
      <c r="B31" s="51" t="s">
        <v>108</v>
      </c>
      <c r="C31" s="45">
        <v>0</v>
      </c>
      <c r="D31" s="55">
        <f t="shared" si="0"/>
        <v>0</v>
      </c>
      <c r="E31" s="44"/>
      <c r="F31" s="44"/>
    </row>
    <row r="32" spans="1:6" ht="15.75" x14ac:dyDescent="0.25">
      <c r="A32" s="46">
        <v>8</v>
      </c>
      <c r="B32" s="47" t="s">
        <v>58</v>
      </c>
      <c r="C32" s="48">
        <f>C25</f>
        <v>65919.983500000002</v>
      </c>
      <c r="D32" s="48">
        <f>C32/C38*1000</f>
        <v>1434.1040447966179</v>
      </c>
      <c r="E32" s="44"/>
      <c r="F32" s="44"/>
    </row>
    <row r="33" spans="1:6" ht="15.75" x14ac:dyDescent="0.25">
      <c r="A33" s="46">
        <v>9</v>
      </c>
      <c r="B33" s="47" t="s">
        <v>110</v>
      </c>
      <c r="C33" s="48"/>
      <c r="D33" s="48">
        <f>C32/C38*1000</f>
        <v>1434.1040447966179</v>
      </c>
      <c r="E33" s="44"/>
      <c r="F33" s="44"/>
    </row>
    <row r="34" spans="1:6" ht="15.75" x14ac:dyDescent="0.25">
      <c r="A34" s="50" t="s">
        <v>49</v>
      </c>
      <c r="B34" s="51" t="s">
        <v>50</v>
      </c>
      <c r="C34" s="45"/>
      <c r="D34" s="52">
        <f>D9</f>
        <v>880.23489986178902</v>
      </c>
      <c r="E34" s="44"/>
      <c r="F34" s="44"/>
    </row>
    <row r="35" spans="1:6" ht="15.75" x14ac:dyDescent="0.25">
      <c r="A35" s="50" t="s">
        <v>51</v>
      </c>
      <c r="B35" s="53" t="s">
        <v>52</v>
      </c>
      <c r="C35" s="45"/>
      <c r="D35" s="52">
        <f>D33-D34</f>
        <v>553.86914493482891</v>
      </c>
      <c r="E35" s="44"/>
      <c r="F35" s="44"/>
    </row>
    <row r="36" spans="1:6" ht="15.75" x14ac:dyDescent="0.25">
      <c r="A36" s="50" t="s">
        <v>105</v>
      </c>
      <c r="B36" s="51" t="s">
        <v>53</v>
      </c>
      <c r="C36" s="45"/>
      <c r="D36" s="52">
        <f>D34/D33%</f>
        <v>61.378733506509448</v>
      </c>
      <c r="E36" s="44"/>
      <c r="F36" s="44"/>
    </row>
    <row r="37" spans="1:6" ht="15.75" x14ac:dyDescent="0.25">
      <c r="A37" s="50" t="s">
        <v>106</v>
      </c>
      <c r="B37" s="53" t="s">
        <v>54</v>
      </c>
      <c r="C37" s="45"/>
      <c r="D37" s="52">
        <f>D35/D33%</f>
        <v>38.621266493490552</v>
      </c>
      <c r="E37" s="44"/>
      <c r="F37" s="44"/>
    </row>
    <row r="38" spans="1:6" ht="31.5" x14ac:dyDescent="0.25">
      <c r="A38" s="46">
        <v>10</v>
      </c>
      <c r="B38" s="47" t="s">
        <v>55</v>
      </c>
      <c r="C38" s="46">
        <v>45965.97</v>
      </c>
      <c r="D38" s="45"/>
      <c r="E38" s="44"/>
      <c r="F38" s="44"/>
    </row>
    <row r="39" spans="1:6" ht="15.75" x14ac:dyDescent="0.25">
      <c r="A39" s="46">
        <v>11</v>
      </c>
      <c r="B39" s="51" t="s">
        <v>56</v>
      </c>
      <c r="C39" s="45">
        <v>0</v>
      </c>
      <c r="D39" s="45">
        <v>0</v>
      </c>
      <c r="E39" s="44"/>
      <c r="F39" s="44"/>
    </row>
    <row r="40" spans="1:6" ht="15.75" x14ac:dyDescent="0.25">
      <c r="A40" s="44"/>
      <c r="B40" s="44"/>
      <c r="C40" s="44"/>
      <c r="D40" s="44"/>
      <c r="E40" s="44"/>
      <c r="F40" s="44"/>
    </row>
    <row r="41" spans="1:6" ht="13.15" customHeight="1" x14ac:dyDescent="0.25">
      <c r="A41" s="73" t="s">
        <v>121</v>
      </c>
      <c r="B41" s="73"/>
      <c r="C41" s="64"/>
      <c r="D41" s="65"/>
      <c r="E41" s="44"/>
      <c r="F41" s="44"/>
    </row>
    <row r="42" spans="1:6" ht="15.75" customHeight="1" x14ac:dyDescent="0.25">
      <c r="A42" s="73"/>
      <c r="B42" s="73"/>
      <c r="C42" s="64"/>
      <c r="D42" s="66"/>
      <c r="E42" s="44"/>
      <c r="F42" s="44"/>
    </row>
    <row r="43" spans="1:6" ht="18.75" x14ac:dyDescent="0.3">
      <c r="A43" s="73"/>
      <c r="B43" s="73"/>
      <c r="C43" s="67"/>
      <c r="D43" s="67"/>
      <c r="E43" s="44"/>
      <c r="F43" s="44"/>
    </row>
    <row r="44" spans="1:6" ht="18.75" x14ac:dyDescent="0.3">
      <c r="A44" s="73"/>
      <c r="B44" s="73"/>
      <c r="C44" s="67"/>
      <c r="D44" s="63"/>
      <c r="E44" s="44"/>
      <c r="F44" s="44"/>
    </row>
    <row r="45" spans="1:6" ht="30" customHeight="1" x14ac:dyDescent="0.3">
      <c r="A45" s="73"/>
      <c r="B45" s="73"/>
      <c r="C45" s="68"/>
      <c r="D45" s="63" t="s">
        <v>119</v>
      </c>
      <c r="E45" s="44"/>
      <c r="F45" s="44"/>
    </row>
    <row r="46" spans="1:6" ht="15.75" x14ac:dyDescent="0.25">
      <c r="A46" s="44"/>
      <c r="B46" s="44"/>
      <c r="C46" s="44"/>
      <c r="D46" s="44"/>
      <c r="E46" s="44"/>
      <c r="F46" s="44"/>
    </row>
    <row r="47" spans="1:6" x14ac:dyDescent="0.25">
      <c r="D47" s="1" t="s">
        <v>120</v>
      </c>
    </row>
  </sheetData>
  <mergeCells count="7">
    <mergeCell ref="A41:B45"/>
    <mergeCell ref="C1:D1"/>
    <mergeCell ref="A3:D3"/>
    <mergeCell ref="A2:D2"/>
    <mergeCell ref="A5:A6"/>
    <mergeCell ref="B5:B6"/>
    <mergeCell ref="C5:D5"/>
  </mergeCells>
  <phoneticPr fontId="14" type="noConversion"/>
  <pageMargins left="0.7" right="0.7" top="0.75" bottom="0.75" header="0.3" footer="0.3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view="pageBreakPreview" topLeftCell="A28" zoomScaleNormal="100" workbookViewId="0">
      <selection activeCell="B50" sqref="B50"/>
    </sheetView>
  </sheetViews>
  <sheetFormatPr defaultColWidth="8.85546875" defaultRowHeight="15" x14ac:dyDescent="0.25"/>
  <cols>
    <col min="1" max="1" width="8.85546875" style="1"/>
    <col min="2" max="2" width="49.7109375" style="1" customWidth="1"/>
    <col min="3" max="3" width="18.5703125" style="1" customWidth="1"/>
    <col min="4" max="4" width="19.7109375" style="1" customWidth="1"/>
    <col min="5" max="16384" width="8.85546875" style="1"/>
  </cols>
  <sheetData>
    <row r="1" spans="1:5" ht="136.5" customHeight="1" x14ac:dyDescent="0.3">
      <c r="A1" s="57"/>
      <c r="B1" s="57"/>
      <c r="C1" s="74" t="s">
        <v>123</v>
      </c>
      <c r="D1" s="79"/>
    </row>
    <row r="2" spans="1:5" ht="18.75" x14ac:dyDescent="0.3">
      <c r="A2" s="75" t="s">
        <v>61</v>
      </c>
      <c r="B2" s="75"/>
      <c r="C2" s="75"/>
      <c r="D2" s="75"/>
      <c r="E2" s="15"/>
    </row>
    <row r="3" spans="1:5" ht="18.75" x14ac:dyDescent="0.3">
      <c r="A3" s="75" t="s">
        <v>0</v>
      </c>
      <c r="B3" s="75"/>
      <c r="C3" s="75"/>
      <c r="D3" s="75"/>
      <c r="E3" s="2"/>
    </row>
    <row r="5" spans="1:5" ht="23.45" customHeight="1" x14ac:dyDescent="0.25">
      <c r="A5" s="80" t="s">
        <v>1</v>
      </c>
      <c r="B5" s="80" t="s">
        <v>2</v>
      </c>
      <c r="C5" s="81" t="s">
        <v>60</v>
      </c>
      <c r="D5" s="81"/>
    </row>
    <row r="6" spans="1:5" x14ac:dyDescent="0.25">
      <c r="A6" s="80"/>
      <c r="B6" s="80"/>
      <c r="C6" s="3" t="s">
        <v>5</v>
      </c>
      <c r="D6" s="3" t="s">
        <v>6</v>
      </c>
    </row>
    <row r="7" spans="1:5" x14ac:dyDescent="0.25">
      <c r="A7" s="4">
        <v>1</v>
      </c>
      <c r="B7" s="5" t="s">
        <v>7</v>
      </c>
      <c r="C7" s="6">
        <f>C8+C13+C14+C17</f>
        <v>58688.607000000004</v>
      </c>
      <c r="D7" s="6">
        <f t="shared" ref="D7:D32" si="0">C7/$C$38*1000</f>
        <v>1276.7838250775521</v>
      </c>
    </row>
    <row r="8" spans="1:5" x14ac:dyDescent="0.25">
      <c r="A8" s="7" t="s">
        <v>8</v>
      </c>
      <c r="B8" s="5" t="s">
        <v>9</v>
      </c>
      <c r="C8" s="6">
        <f>SUM(C9:C12)</f>
        <v>44467.716</v>
      </c>
      <c r="D8" s="6">
        <f t="shared" si="0"/>
        <v>967.40514776474856</v>
      </c>
    </row>
    <row r="9" spans="1:5" ht="30" x14ac:dyDescent="0.25">
      <c r="A9" s="8" t="s">
        <v>10</v>
      </c>
      <c r="B9" s="9" t="s">
        <v>11</v>
      </c>
      <c r="C9" s="10">
        <v>40460.851000000002</v>
      </c>
      <c r="D9" s="10">
        <f t="shared" si="0"/>
        <v>880.23489986178902</v>
      </c>
    </row>
    <row r="10" spans="1:5" x14ac:dyDescent="0.25">
      <c r="A10" s="8" t="s">
        <v>12</v>
      </c>
      <c r="B10" s="9" t="s">
        <v>13</v>
      </c>
      <c r="C10" s="10">
        <v>3826.77</v>
      </c>
      <c r="D10" s="10">
        <f t="shared" si="0"/>
        <v>83.252240733742809</v>
      </c>
    </row>
    <row r="11" spans="1:5" x14ac:dyDescent="0.25">
      <c r="A11" s="8" t="s">
        <v>14</v>
      </c>
      <c r="B11" s="9" t="s">
        <v>15</v>
      </c>
      <c r="C11" s="10">
        <v>20.059999999999999</v>
      </c>
      <c r="D11" s="10">
        <f t="shared" si="0"/>
        <v>0.43640980490567255</v>
      </c>
    </row>
    <row r="12" spans="1:5" ht="30" x14ac:dyDescent="0.25">
      <c r="A12" s="8" t="s">
        <v>16</v>
      </c>
      <c r="B12" s="9" t="s">
        <v>17</v>
      </c>
      <c r="C12" s="10">
        <v>160.035</v>
      </c>
      <c r="D12" s="10">
        <f t="shared" si="0"/>
        <v>3.4815973643110327</v>
      </c>
    </row>
    <row r="13" spans="1:5" ht="28.5" x14ac:dyDescent="0.25">
      <c r="A13" s="7" t="s">
        <v>18</v>
      </c>
      <c r="B13" s="5" t="s">
        <v>19</v>
      </c>
      <c r="C13" s="6">
        <v>8332.69</v>
      </c>
      <c r="D13" s="6">
        <f t="shared" si="0"/>
        <v>181.27954223526666</v>
      </c>
    </row>
    <row r="14" spans="1:5" x14ac:dyDescent="0.25">
      <c r="A14" s="7" t="s">
        <v>20</v>
      </c>
      <c r="B14" s="5" t="s">
        <v>21</v>
      </c>
      <c r="C14" s="6">
        <f>SUM(C15:C16)</f>
        <v>1706.1210000000001</v>
      </c>
      <c r="D14" s="6">
        <f t="shared" si="0"/>
        <v>37.117045501269743</v>
      </c>
    </row>
    <row r="15" spans="1:5" x14ac:dyDescent="0.25">
      <c r="A15" s="8" t="s">
        <v>22</v>
      </c>
      <c r="B15" s="9" t="s">
        <v>23</v>
      </c>
      <c r="C15" s="10">
        <v>1339.296</v>
      </c>
      <c r="D15" s="10">
        <f t="shared" si="0"/>
        <v>29.136685247803975</v>
      </c>
    </row>
    <row r="16" spans="1:5" x14ac:dyDescent="0.25">
      <c r="A16" s="8" t="s">
        <v>24</v>
      </c>
      <c r="B16" s="9" t="s">
        <v>31</v>
      </c>
      <c r="C16" s="10">
        <v>366.82499999999999</v>
      </c>
      <c r="D16" s="10">
        <f t="shared" si="0"/>
        <v>7.9803602534657694</v>
      </c>
    </row>
    <row r="17" spans="1:4" x14ac:dyDescent="0.25">
      <c r="A17" s="7" t="s">
        <v>26</v>
      </c>
      <c r="B17" s="5" t="s">
        <v>27</v>
      </c>
      <c r="C17" s="6">
        <f>SUM(C18:C19)</f>
        <v>4182.08</v>
      </c>
      <c r="D17" s="6">
        <f t="shared" si="0"/>
        <v>90.982089576266972</v>
      </c>
    </row>
    <row r="18" spans="1:4" ht="30" x14ac:dyDescent="0.25">
      <c r="A18" s="8" t="s">
        <v>28</v>
      </c>
      <c r="B18" s="11" t="s">
        <v>29</v>
      </c>
      <c r="C18" s="10">
        <v>3377.27</v>
      </c>
      <c r="D18" s="10">
        <f t="shared" si="0"/>
        <v>73.473267288822569</v>
      </c>
    </row>
    <row r="19" spans="1:4" x14ac:dyDescent="0.25">
      <c r="A19" s="8" t="s">
        <v>30</v>
      </c>
      <c r="B19" s="9" t="s">
        <v>31</v>
      </c>
      <c r="C19" s="10">
        <v>804.81</v>
      </c>
      <c r="D19" s="10">
        <f t="shared" si="0"/>
        <v>17.508822287444385</v>
      </c>
    </row>
    <row r="20" spans="1:4" x14ac:dyDescent="0.25">
      <c r="A20" s="4">
        <v>2</v>
      </c>
      <c r="B20" s="5" t="s">
        <v>32</v>
      </c>
      <c r="C20" s="6">
        <f>SUM(C21:C22)</f>
        <v>2669.74</v>
      </c>
      <c r="D20" s="6">
        <f t="shared" si="0"/>
        <v>58.080793247700413</v>
      </c>
    </row>
    <row r="21" spans="1:4" ht="30" x14ac:dyDescent="0.25">
      <c r="A21" s="8" t="s">
        <v>33</v>
      </c>
      <c r="B21" s="11" t="s">
        <v>29</v>
      </c>
      <c r="C21" s="10">
        <v>2289.9699999999998</v>
      </c>
      <c r="D21" s="10">
        <f t="shared" si="0"/>
        <v>49.818811612155685</v>
      </c>
    </row>
    <row r="22" spans="1:4" x14ac:dyDescent="0.25">
      <c r="A22" s="8" t="s">
        <v>34</v>
      </c>
      <c r="B22" s="9" t="s">
        <v>31</v>
      </c>
      <c r="C22" s="10">
        <v>379.77</v>
      </c>
      <c r="D22" s="10">
        <f t="shared" si="0"/>
        <v>8.2619816355447302</v>
      </c>
    </row>
    <row r="23" spans="1:4" x14ac:dyDescent="0.25">
      <c r="A23" s="4">
        <v>3</v>
      </c>
      <c r="B23" s="5" t="s">
        <v>35</v>
      </c>
      <c r="C23" s="6">
        <v>0</v>
      </c>
      <c r="D23" s="6">
        <f t="shared" si="0"/>
        <v>0</v>
      </c>
    </row>
    <row r="24" spans="1:4" x14ac:dyDescent="0.25">
      <c r="A24" s="4">
        <v>4</v>
      </c>
      <c r="B24" s="5" t="s">
        <v>36</v>
      </c>
      <c r="C24" s="6">
        <v>0</v>
      </c>
      <c r="D24" s="6">
        <f t="shared" si="0"/>
        <v>0</v>
      </c>
    </row>
    <row r="25" spans="1:4" x14ac:dyDescent="0.25">
      <c r="A25" s="4">
        <v>5</v>
      </c>
      <c r="B25" s="5" t="s">
        <v>37</v>
      </c>
      <c r="C25" s="6">
        <f>C7+C20+C23+C24</f>
        <v>61358.347000000002</v>
      </c>
      <c r="D25" s="6">
        <f t="shared" si="0"/>
        <v>1334.8646183252524</v>
      </c>
    </row>
    <row r="26" spans="1:4" x14ac:dyDescent="0.25">
      <c r="A26" s="4">
        <v>6</v>
      </c>
      <c r="B26" s="5" t="s">
        <v>38</v>
      </c>
      <c r="C26" s="4">
        <v>0</v>
      </c>
      <c r="D26" s="32">
        <f t="shared" si="0"/>
        <v>0</v>
      </c>
    </row>
    <row r="27" spans="1:4" x14ac:dyDescent="0.25">
      <c r="A27" s="4">
        <v>7</v>
      </c>
      <c r="B27" s="5" t="s">
        <v>39</v>
      </c>
      <c r="C27" s="32">
        <v>0</v>
      </c>
      <c r="D27" s="32">
        <f t="shared" si="0"/>
        <v>0</v>
      </c>
    </row>
    <row r="28" spans="1:4" x14ac:dyDescent="0.25">
      <c r="A28" s="8" t="s">
        <v>40</v>
      </c>
      <c r="B28" s="9" t="s">
        <v>41</v>
      </c>
      <c r="C28" s="3">
        <v>0</v>
      </c>
      <c r="D28" s="33">
        <f t="shared" si="0"/>
        <v>0</v>
      </c>
    </row>
    <row r="29" spans="1:4" x14ac:dyDescent="0.25">
      <c r="A29" s="8" t="s">
        <v>42</v>
      </c>
      <c r="B29" s="9" t="s">
        <v>57</v>
      </c>
      <c r="C29" s="3">
        <v>0</v>
      </c>
      <c r="D29" s="33">
        <f t="shared" si="0"/>
        <v>0</v>
      </c>
    </row>
    <row r="30" spans="1:4" x14ac:dyDescent="0.25">
      <c r="A30" s="8" t="s">
        <v>43</v>
      </c>
      <c r="B30" s="9" t="s">
        <v>45</v>
      </c>
      <c r="C30" s="3">
        <v>0</v>
      </c>
      <c r="D30" s="33">
        <f t="shared" si="0"/>
        <v>0</v>
      </c>
    </row>
    <row r="31" spans="1:4" x14ac:dyDescent="0.25">
      <c r="A31" s="8" t="s">
        <v>44</v>
      </c>
      <c r="B31" s="9" t="s">
        <v>108</v>
      </c>
      <c r="C31" s="3">
        <v>0</v>
      </c>
      <c r="D31" s="33">
        <f t="shared" si="0"/>
        <v>0</v>
      </c>
    </row>
    <row r="32" spans="1:4" ht="28.5" x14ac:dyDescent="0.25">
      <c r="A32" s="4">
        <v>8</v>
      </c>
      <c r="B32" s="5" t="s">
        <v>48</v>
      </c>
      <c r="C32" s="6">
        <f>C25+C26+C27</f>
        <v>61358.347000000002</v>
      </c>
      <c r="D32" s="6">
        <f t="shared" si="0"/>
        <v>1334.8646183252524</v>
      </c>
    </row>
    <row r="33" spans="1:4" ht="28.5" x14ac:dyDescent="0.25">
      <c r="A33" s="4">
        <v>9</v>
      </c>
      <c r="B33" s="5" t="s">
        <v>111</v>
      </c>
      <c r="C33" s="3"/>
      <c r="D33" s="6">
        <f>C32/C38*1000</f>
        <v>1334.8646183252524</v>
      </c>
    </row>
    <row r="34" spans="1:4" x14ac:dyDescent="0.25">
      <c r="A34" s="8" t="s">
        <v>49</v>
      </c>
      <c r="B34" s="9" t="s">
        <v>50</v>
      </c>
      <c r="C34" s="3"/>
      <c r="D34" s="10">
        <f>D9</f>
        <v>880.23489986178902</v>
      </c>
    </row>
    <row r="35" spans="1:4" x14ac:dyDescent="0.25">
      <c r="A35" s="8" t="s">
        <v>51</v>
      </c>
      <c r="B35" s="11" t="s">
        <v>52</v>
      </c>
      <c r="C35" s="3"/>
      <c r="D35" s="10">
        <f>D33-D34</f>
        <v>454.6297184634634</v>
      </c>
    </row>
    <row r="36" spans="1:4" x14ac:dyDescent="0.25">
      <c r="A36" s="8" t="s">
        <v>105</v>
      </c>
      <c r="B36" s="9" t="s">
        <v>53</v>
      </c>
      <c r="C36" s="3"/>
      <c r="D36" s="10">
        <f>D34/D33%</f>
        <v>65.941885624787119</v>
      </c>
    </row>
    <row r="37" spans="1:4" x14ac:dyDescent="0.25">
      <c r="A37" s="8" t="s">
        <v>106</v>
      </c>
      <c r="B37" s="11" t="s">
        <v>54</v>
      </c>
      <c r="C37" s="3"/>
      <c r="D37" s="10">
        <f>D35/D33%</f>
        <v>34.058114375212881</v>
      </c>
    </row>
    <row r="38" spans="1:4" ht="28.5" x14ac:dyDescent="0.25">
      <c r="A38" s="4">
        <v>10</v>
      </c>
      <c r="B38" s="5" t="s">
        <v>55</v>
      </c>
      <c r="C38" s="4">
        <v>45965.97</v>
      </c>
      <c r="D38" s="4"/>
    </row>
    <row r="39" spans="1:4" x14ac:dyDescent="0.25">
      <c r="A39" s="4">
        <v>11</v>
      </c>
      <c r="B39" s="5" t="s">
        <v>56</v>
      </c>
      <c r="C39" s="10">
        <f>C27/C25%</f>
        <v>0</v>
      </c>
      <c r="D39" s="10">
        <f>D27/D25%</f>
        <v>0</v>
      </c>
    </row>
    <row r="41" spans="1:4" ht="15.75" x14ac:dyDescent="0.25">
      <c r="A41" s="73" t="s">
        <v>121</v>
      </c>
      <c r="B41" s="78"/>
      <c r="C41" s="64"/>
      <c r="D41" s="65"/>
    </row>
    <row r="42" spans="1:4" ht="15.75" x14ac:dyDescent="0.25">
      <c r="A42" s="78"/>
      <c r="B42" s="78"/>
      <c r="C42" s="64"/>
      <c r="D42" s="66"/>
    </row>
    <row r="43" spans="1:4" ht="18.75" x14ac:dyDescent="0.3">
      <c r="A43" s="78"/>
      <c r="B43" s="78"/>
      <c r="C43" s="67"/>
      <c r="D43" s="67"/>
    </row>
    <row r="44" spans="1:4" ht="18.75" x14ac:dyDescent="0.3">
      <c r="A44" s="78"/>
      <c r="B44" s="78"/>
      <c r="C44" s="67"/>
      <c r="D44" s="63"/>
    </row>
    <row r="45" spans="1:4" ht="29.25" customHeight="1" x14ac:dyDescent="0.3">
      <c r="A45" s="78"/>
      <c r="B45" s="78"/>
      <c r="C45" s="68"/>
      <c r="D45" s="63" t="s">
        <v>119</v>
      </c>
    </row>
    <row r="46" spans="1:4" ht="21" customHeight="1" x14ac:dyDescent="0.25">
      <c r="B46" s="44"/>
      <c r="C46" s="44"/>
      <c r="D46" s="44"/>
    </row>
  </sheetData>
  <mergeCells count="7">
    <mergeCell ref="A41:B45"/>
    <mergeCell ref="C1:D1"/>
    <mergeCell ref="A2:D2"/>
    <mergeCell ref="A5:A6"/>
    <mergeCell ref="B5:B6"/>
    <mergeCell ref="C5:D5"/>
    <mergeCell ref="A3:D3"/>
  </mergeCells>
  <phoneticPr fontId="14" type="noConversion"/>
  <pageMargins left="0.7" right="0.3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view="pageBreakPreview" zoomScaleNormal="100" workbookViewId="0">
      <selection activeCell="C1" sqref="C1:D1"/>
    </sheetView>
  </sheetViews>
  <sheetFormatPr defaultColWidth="8.85546875" defaultRowHeight="15" x14ac:dyDescent="0.25"/>
  <cols>
    <col min="1" max="1" width="8.85546875" style="1"/>
    <col min="2" max="2" width="49.7109375" style="1" customWidth="1"/>
    <col min="3" max="4" width="19.7109375" style="1" customWidth="1"/>
    <col min="5" max="16384" width="8.85546875" style="1"/>
  </cols>
  <sheetData>
    <row r="1" spans="1:4" ht="134.25" customHeight="1" x14ac:dyDescent="0.3">
      <c r="A1" s="57"/>
      <c r="B1" s="57"/>
      <c r="C1" s="74" t="s">
        <v>124</v>
      </c>
      <c r="D1" s="79"/>
    </row>
    <row r="2" spans="1:4" ht="14.25" customHeight="1" x14ac:dyDescent="0.3">
      <c r="A2" s="57"/>
      <c r="B2" s="57"/>
      <c r="C2" s="58"/>
      <c r="D2" s="59"/>
    </row>
    <row r="3" spans="1:4" ht="18.75" x14ac:dyDescent="0.3">
      <c r="A3" s="75" t="s">
        <v>68</v>
      </c>
      <c r="B3" s="75"/>
      <c r="C3" s="75"/>
      <c r="D3" s="75"/>
    </row>
    <row r="4" spans="1:4" ht="15" customHeight="1" x14ac:dyDescent="0.3">
      <c r="A4" s="75" t="s">
        <v>0</v>
      </c>
      <c r="B4" s="75"/>
      <c r="C4" s="75"/>
      <c r="D4" s="75"/>
    </row>
    <row r="6" spans="1:4" ht="23.45" customHeight="1" x14ac:dyDescent="0.25">
      <c r="A6" s="80" t="s">
        <v>1</v>
      </c>
      <c r="B6" s="80" t="s">
        <v>2</v>
      </c>
      <c r="C6" s="81" t="s">
        <v>60</v>
      </c>
      <c r="D6" s="81"/>
    </row>
    <row r="7" spans="1:4" x14ac:dyDescent="0.25">
      <c r="A7" s="80"/>
      <c r="B7" s="80"/>
      <c r="C7" s="3" t="s">
        <v>5</v>
      </c>
      <c r="D7" s="3" t="s">
        <v>6</v>
      </c>
    </row>
    <row r="8" spans="1:4" x14ac:dyDescent="0.25">
      <c r="A8" s="4">
        <v>1</v>
      </c>
      <c r="B8" s="5" t="s">
        <v>7</v>
      </c>
      <c r="C8" s="6">
        <f>C9+C13+C14+C17</f>
        <v>3133.4060365934397</v>
      </c>
      <c r="D8" s="6">
        <f>D9+D13+D14+D17</f>
        <v>68.167952</v>
      </c>
    </row>
    <row r="9" spans="1:4" x14ac:dyDescent="0.25">
      <c r="A9" s="7" t="s">
        <v>8</v>
      </c>
      <c r="B9" s="5" t="s">
        <v>9</v>
      </c>
      <c r="C9" s="6">
        <f>SUM(C10:C12)</f>
        <v>134.0638884423</v>
      </c>
      <c r="D9" s="6">
        <f>SUM(D10:D12)</f>
        <v>2.9165900000000002</v>
      </c>
    </row>
    <row r="10" spans="1:4" x14ac:dyDescent="0.25">
      <c r="A10" s="8" t="s">
        <v>10</v>
      </c>
      <c r="B10" s="9" t="s">
        <v>13</v>
      </c>
      <c r="C10" s="10">
        <f>$C$36*D10/1000</f>
        <v>0</v>
      </c>
      <c r="D10" s="3">
        <v>0</v>
      </c>
    </row>
    <row r="11" spans="1:4" x14ac:dyDescent="0.25">
      <c r="A11" s="8" t="s">
        <v>12</v>
      </c>
      <c r="B11" s="9" t="s">
        <v>15</v>
      </c>
      <c r="C11" s="10">
        <f>$C$36*D11/1000</f>
        <v>27.602105325299998</v>
      </c>
      <c r="D11" s="10">
        <v>0.60048999999999997</v>
      </c>
    </row>
    <row r="12" spans="1:4" ht="30" x14ac:dyDescent="0.25">
      <c r="A12" s="8" t="s">
        <v>14</v>
      </c>
      <c r="B12" s="9" t="s">
        <v>17</v>
      </c>
      <c r="C12" s="10">
        <f t="shared" ref="C12:C24" si="0">$C$36*D12/1000</f>
        <v>106.461783117</v>
      </c>
      <c r="D12" s="10">
        <v>2.3161</v>
      </c>
    </row>
    <row r="13" spans="1:4" ht="28.5" x14ac:dyDescent="0.25">
      <c r="A13" s="7" t="s">
        <v>18</v>
      </c>
      <c r="B13" s="5" t="s">
        <v>19</v>
      </c>
      <c r="C13" s="6">
        <f t="shared" si="0"/>
        <v>1596.9115779849001</v>
      </c>
      <c r="D13" s="6">
        <v>34.741169999999997</v>
      </c>
    </row>
    <row r="14" spans="1:4" x14ac:dyDescent="0.25">
      <c r="A14" s="7" t="s">
        <v>20</v>
      </c>
      <c r="B14" s="5" t="s">
        <v>21</v>
      </c>
      <c r="C14" s="6">
        <f>SUM(C15:C16)</f>
        <v>718.03074009240004</v>
      </c>
      <c r="D14" s="6">
        <f>SUM(D15:D16)</f>
        <v>15.62092</v>
      </c>
    </row>
    <row r="15" spans="1:4" x14ac:dyDescent="0.25">
      <c r="A15" s="8" t="s">
        <v>22</v>
      </c>
      <c r="B15" s="9" t="s">
        <v>23</v>
      </c>
      <c r="C15" s="10">
        <f t="shared" si="0"/>
        <v>397.59506832689999</v>
      </c>
      <c r="D15" s="10">
        <v>8.6497700000000002</v>
      </c>
    </row>
    <row r="16" spans="1:4" x14ac:dyDescent="0.25">
      <c r="A16" s="8" t="s">
        <v>24</v>
      </c>
      <c r="B16" s="9" t="s">
        <v>31</v>
      </c>
      <c r="C16" s="10">
        <f t="shared" si="0"/>
        <v>320.43567176549999</v>
      </c>
      <c r="D16" s="10">
        <v>6.9711499999999997</v>
      </c>
    </row>
    <row r="17" spans="1:4" x14ac:dyDescent="0.25">
      <c r="A17" s="7" t="s">
        <v>26</v>
      </c>
      <c r="B17" s="5" t="s">
        <v>27</v>
      </c>
      <c r="C17" s="6">
        <f>SUM(C18:C19)</f>
        <v>684.39983007384001</v>
      </c>
      <c r="D17" s="6">
        <f>SUM(D18:D19)</f>
        <v>14.889272</v>
      </c>
    </row>
    <row r="18" spans="1:4" ht="30" x14ac:dyDescent="0.25">
      <c r="A18" s="8" t="s">
        <v>28</v>
      </c>
      <c r="B18" s="11" t="s">
        <v>29</v>
      </c>
      <c r="C18" s="10">
        <f t="shared" si="0"/>
        <v>645.66614579364</v>
      </c>
      <c r="D18" s="10">
        <v>14.046612</v>
      </c>
    </row>
    <row r="19" spans="1:4" x14ac:dyDescent="0.25">
      <c r="A19" s="8" t="s">
        <v>30</v>
      </c>
      <c r="B19" s="9" t="s">
        <v>31</v>
      </c>
      <c r="C19" s="10">
        <f t="shared" si="0"/>
        <v>38.733684280200002</v>
      </c>
      <c r="D19" s="3">
        <v>0.84265999999999996</v>
      </c>
    </row>
    <row r="20" spans="1:4" x14ac:dyDescent="0.25">
      <c r="A20" s="4">
        <v>2</v>
      </c>
      <c r="B20" s="5" t="s">
        <v>32</v>
      </c>
      <c r="C20" s="6">
        <f>SUM(C21:C22)</f>
        <v>465.67664547300006</v>
      </c>
      <c r="D20" s="6">
        <f>SUM(D21:D22)</f>
        <v>10.1309</v>
      </c>
    </row>
    <row r="21" spans="1:4" ht="30" x14ac:dyDescent="0.25">
      <c r="A21" s="8" t="s">
        <v>33</v>
      </c>
      <c r="B21" s="11" t="s">
        <v>29</v>
      </c>
      <c r="C21" s="10">
        <f t="shared" si="0"/>
        <v>440.52866328600004</v>
      </c>
      <c r="D21" s="10">
        <v>9.5838000000000001</v>
      </c>
    </row>
    <row r="22" spans="1:4" x14ac:dyDescent="0.25">
      <c r="A22" s="8" t="s">
        <v>34</v>
      </c>
      <c r="B22" s="9" t="s">
        <v>31</v>
      </c>
      <c r="C22" s="10">
        <f t="shared" si="0"/>
        <v>25.147982187</v>
      </c>
      <c r="D22" s="10">
        <v>0.54710000000000003</v>
      </c>
    </row>
    <row r="23" spans="1:4" x14ac:dyDescent="0.25">
      <c r="A23" s="4">
        <v>3</v>
      </c>
      <c r="B23" s="5" t="s">
        <v>35</v>
      </c>
      <c r="C23" s="6">
        <f t="shared" si="0"/>
        <v>0</v>
      </c>
      <c r="D23" s="6">
        <v>0</v>
      </c>
    </row>
    <row r="24" spans="1:4" x14ac:dyDescent="0.25">
      <c r="A24" s="4">
        <v>4</v>
      </c>
      <c r="B24" s="5" t="s">
        <v>36</v>
      </c>
      <c r="C24" s="32">
        <f t="shared" si="0"/>
        <v>0</v>
      </c>
      <c r="D24" s="4">
        <v>0</v>
      </c>
    </row>
    <row r="25" spans="1:4" x14ac:dyDescent="0.25">
      <c r="A25" s="4">
        <v>5</v>
      </c>
      <c r="B25" s="5" t="s">
        <v>37</v>
      </c>
      <c r="C25" s="6">
        <f>C8+C20+C23</f>
        <v>3599.0826820664397</v>
      </c>
      <c r="D25" s="6">
        <f>D8+D20+D23</f>
        <v>78.298851999999997</v>
      </c>
    </row>
    <row r="26" spans="1:4" x14ac:dyDescent="0.25">
      <c r="A26" s="4">
        <v>6</v>
      </c>
      <c r="B26" s="5" t="s">
        <v>38</v>
      </c>
      <c r="C26" s="4">
        <v>0</v>
      </c>
      <c r="D26" s="4">
        <v>0</v>
      </c>
    </row>
    <row r="27" spans="1:4" x14ac:dyDescent="0.25">
      <c r="A27" s="4">
        <v>7</v>
      </c>
      <c r="B27" s="5" t="s">
        <v>39</v>
      </c>
      <c r="C27" s="4">
        <v>0</v>
      </c>
      <c r="D27" s="4">
        <v>0</v>
      </c>
    </row>
    <row r="28" spans="1:4" x14ac:dyDescent="0.25">
      <c r="A28" s="8" t="s">
        <v>40</v>
      </c>
      <c r="B28" s="9" t="s">
        <v>41</v>
      </c>
      <c r="C28" s="3">
        <v>0</v>
      </c>
      <c r="D28" s="3">
        <v>0</v>
      </c>
    </row>
    <row r="29" spans="1:4" x14ac:dyDescent="0.25">
      <c r="A29" s="8" t="s">
        <v>42</v>
      </c>
      <c r="B29" s="9" t="s">
        <v>57</v>
      </c>
      <c r="C29" s="3">
        <v>0</v>
      </c>
      <c r="D29" s="3">
        <v>0</v>
      </c>
    </row>
    <row r="30" spans="1:4" x14ac:dyDescent="0.25">
      <c r="A30" s="8" t="s">
        <v>43</v>
      </c>
      <c r="B30" s="9" t="s">
        <v>45</v>
      </c>
      <c r="C30" s="3">
        <v>0</v>
      </c>
      <c r="D30" s="3">
        <v>0</v>
      </c>
    </row>
    <row r="31" spans="1:4" x14ac:dyDescent="0.25">
      <c r="A31" s="8" t="s">
        <v>44</v>
      </c>
      <c r="B31" s="9" t="s">
        <v>108</v>
      </c>
      <c r="C31" s="3">
        <v>0</v>
      </c>
      <c r="D31" s="3">
        <v>0</v>
      </c>
    </row>
    <row r="32" spans="1:4" ht="28.5" x14ac:dyDescent="0.25">
      <c r="A32" s="4">
        <v>8</v>
      </c>
      <c r="B32" s="5" t="s">
        <v>62</v>
      </c>
      <c r="C32" s="6">
        <f>C25+C26+C27</f>
        <v>3599.0826820664397</v>
      </c>
      <c r="D32" s="6">
        <f>D25+D26+D27</f>
        <v>78.298851999999997</v>
      </c>
    </row>
    <row r="33" spans="1:4" ht="28.5" x14ac:dyDescent="0.25">
      <c r="A33" s="4">
        <v>9</v>
      </c>
      <c r="B33" s="5" t="s">
        <v>109</v>
      </c>
      <c r="C33" s="3"/>
      <c r="D33" s="6">
        <f>C32/C34*1000</f>
        <v>78.298851999999982</v>
      </c>
    </row>
    <row r="34" spans="1:4" ht="28.5" x14ac:dyDescent="0.25">
      <c r="A34" s="4">
        <v>10</v>
      </c>
      <c r="B34" s="5" t="s">
        <v>63</v>
      </c>
      <c r="C34" s="4">
        <f>SUM(C35:C36)</f>
        <v>45965.97</v>
      </c>
      <c r="D34" s="3"/>
    </row>
    <row r="35" spans="1:4" x14ac:dyDescent="0.25">
      <c r="A35" s="8" t="s">
        <v>64</v>
      </c>
      <c r="B35" s="11" t="s">
        <v>65</v>
      </c>
      <c r="C35" s="3"/>
      <c r="D35" s="3"/>
    </row>
    <row r="36" spans="1:4" x14ac:dyDescent="0.25">
      <c r="A36" s="8" t="s">
        <v>66</v>
      </c>
      <c r="B36" s="11" t="s">
        <v>67</v>
      </c>
      <c r="C36" s="16">
        <v>45965.97</v>
      </c>
      <c r="D36" s="17"/>
    </row>
    <row r="37" spans="1:4" x14ac:dyDescent="0.25">
      <c r="A37" s="18">
        <v>11</v>
      </c>
      <c r="B37" s="5" t="s">
        <v>56</v>
      </c>
      <c r="C37" s="19">
        <f>C27/C25*100</f>
        <v>0</v>
      </c>
      <c r="D37" s="19">
        <f>D27/D25*100</f>
        <v>0</v>
      </c>
    </row>
    <row r="39" spans="1:4" ht="15.75" x14ac:dyDescent="0.25">
      <c r="A39" s="73" t="s">
        <v>121</v>
      </c>
      <c r="B39" s="78"/>
      <c r="C39" s="64"/>
      <c r="D39" s="65"/>
    </row>
    <row r="40" spans="1:4" ht="15.75" x14ac:dyDescent="0.25">
      <c r="A40" s="78"/>
      <c r="B40" s="78"/>
      <c r="C40" s="64"/>
      <c r="D40" s="66"/>
    </row>
    <row r="41" spans="1:4" ht="18.75" x14ac:dyDescent="0.3">
      <c r="A41" s="78"/>
      <c r="B41" s="78"/>
      <c r="C41" s="67"/>
      <c r="D41" s="67"/>
    </row>
    <row r="42" spans="1:4" ht="18.75" x14ac:dyDescent="0.3">
      <c r="A42" s="78"/>
      <c r="B42" s="78"/>
      <c r="C42" s="67"/>
      <c r="D42" s="63"/>
    </row>
    <row r="43" spans="1:4" ht="24" customHeight="1" x14ac:dyDescent="0.3">
      <c r="A43" s="78"/>
      <c r="B43" s="78"/>
      <c r="C43" s="68"/>
      <c r="D43" s="63" t="s">
        <v>119</v>
      </c>
    </row>
    <row r="44" spans="1:4" ht="15.75" x14ac:dyDescent="0.25">
      <c r="A44" s="36"/>
      <c r="B44" s="68"/>
      <c r="C44" s="68"/>
      <c r="D44" s="68"/>
    </row>
  </sheetData>
  <mergeCells count="7">
    <mergeCell ref="A39:B43"/>
    <mergeCell ref="C1:D1"/>
    <mergeCell ref="A6:A7"/>
    <mergeCell ref="B6:B7"/>
    <mergeCell ref="C6:D6"/>
    <mergeCell ref="A3:D3"/>
    <mergeCell ref="A4:D4"/>
  </mergeCells>
  <phoneticPr fontId="14" type="noConversion"/>
  <pageMargins left="0.7" right="0.11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Normal="100" workbookViewId="0">
      <selection activeCell="D10" sqref="D10"/>
    </sheetView>
  </sheetViews>
  <sheetFormatPr defaultColWidth="8.85546875" defaultRowHeight="15" x14ac:dyDescent="0.25"/>
  <cols>
    <col min="1" max="1" width="6.85546875" style="1" customWidth="1"/>
    <col min="2" max="2" width="49.7109375" style="1" customWidth="1"/>
    <col min="3" max="3" width="18.42578125" style="1" customWidth="1"/>
    <col min="4" max="4" width="17.85546875" style="1" customWidth="1"/>
    <col min="5" max="16384" width="8.85546875" style="1"/>
  </cols>
  <sheetData>
    <row r="1" spans="1:4" ht="117.75" customHeight="1" x14ac:dyDescent="0.3">
      <c r="A1" s="57"/>
      <c r="B1" s="57"/>
      <c r="C1" s="74" t="s">
        <v>125</v>
      </c>
      <c r="D1" s="79"/>
    </row>
    <row r="2" spans="1:4" ht="17.25" customHeight="1" x14ac:dyDescent="0.3">
      <c r="A2" s="57"/>
      <c r="B2" s="57"/>
      <c r="C2" s="58"/>
      <c r="D2" s="59"/>
    </row>
    <row r="3" spans="1:4" ht="18.75" x14ac:dyDescent="0.3">
      <c r="A3" s="75" t="s">
        <v>71</v>
      </c>
      <c r="B3" s="75"/>
      <c r="C3" s="75"/>
      <c r="D3" s="75"/>
    </row>
    <row r="4" spans="1:4" ht="18.75" x14ac:dyDescent="0.3">
      <c r="A4" s="75" t="s">
        <v>0</v>
      </c>
      <c r="B4" s="75"/>
      <c r="C4" s="75"/>
      <c r="D4" s="75"/>
    </row>
    <row r="6" spans="1:4" x14ac:dyDescent="0.25">
      <c r="A6" s="80" t="s">
        <v>1</v>
      </c>
      <c r="B6" s="80" t="s">
        <v>2</v>
      </c>
      <c r="C6" s="81" t="s">
        <v>60</v>
      </c>
      <c r="D6" s="81"/>
    </row>
    <row r="7" spans="1:4" x14ac:dyDescent="0.25">
      <c r="A7" s="80"/>
      <c r="B7" s="80"/>
      <c r="C7" s="3" t="s">
        <v>5</v>
      </c>
      <c r="D7" s="3" t="s">
        <v>6</v>
      </c>
    </row>
    <row r="8" spans="1:4" x14ac:dyDescent="0.25">
      <c r="A8" s="4">
        <v>1</v>
      </c>
      <c r="B8" s="5" t="s">
        <v>7</v>
      </c>
      <c r="C8" s="6">
        <f>C9+C10+C11+C14</f>
        <v>851.43372085467593</v>
      </c>
      <c r="D8" s="6">
        <f>D9+D10+D11+D14</f>
        <v>18.523131804999998</v>
      </c>
    </row>
    <row r="9" spans="1:4" x14ac:dyDescent="0.25">
      <c r="A9" s="7" t="s">
        <v>8</v>
      </c>
      <c r="B9" s="5" t="s">
        <v>69</v>
      </c>
      <c r="C9" s="6">
        <f>D9*$C$31/1000</f>
        <v>41.768548516273412</v>
      </c>
      <c r="D9" s="6">
        <v>0.90868415300000005</v>
      </c>
    </row>
    <row r="10" spans="1:4" ht="28.5" x14ac:dyDescent="0.25">
      <c r="A10" s="7" t="s">
        <v>18</v>
      </c>
      <c r="B10" s="5" t="s">
        <v>19</v>
      </c>
      <c r="C10" s="6">
        <f>D10*$C$31/1000</f>
        <v>360.30471550470003</v>
      </c>
      <c r="D10" s="6">
        <v>7.8385100000000003</v>
      </c>
    </row>
    <row r="11" spans="1:4" x14ac:dyDescent="0.25">
      <c r="A11" s="7" t="s">
        <v>20</v>
      </c>
      <c r="B11" s="5" t="s">
        <v>21</v>
      </c>
      <c r="C11" s="6">
        <f>SUM(C12:C13)</f>
        <v>291.66960015170247</v>
      </c>
      <c r="D11" s="6">
        <f>SUM(D12:D13)</f>
        <v>6.3453376520000004</v>
      </c>
    </row>
    <row r="12" spans="1:4" x14ac:dyDescent="0.25">
      <c r="A12" s="8" t="s">
        <v>22</v>
      </c>
      <c r="B12" s="9" t="s">
        <v>23</v>
      </c>
      <c r="C12" s="10">
        <f>D12*$C$31/1000</f>
        <v>262.93361101293738</v>
      </c>
      <c r="D12" s="10">
        <v>5.7201797550000002</v>
      </c>
    </row>
    <row r="13" spans="1:4" x14ac:dyDescent="0.25">
      <c r="A13" s="8" t="s">
        <v>24</v>
      </c>
      <c r="B13" s="9" t="s">
        <v>31</v>
      </c>
      <c r="C13" s="10">
        <f>D13*$C$31/1000</f>
        <v>28.735989138765092</v>
      </c>
      <c r="D13" s="10">
        <v>0.62515789700000002</v>
      </c>
    </row>
    <row r="14" spans="1:4" x14ac:dyDescent="0.25">
      <c r="A14" s="7" t="s">
        <v>26</v>
      </c>
      <c r="B14" s="5" t="s">
        <v>27</v>
      </c>
      <c r="C14" s="6">
        <f>C15+C16</f>
        <v>157.690856682</v>
      </c>
      <c r="D14" s="6">
        <f>D15+D16</f>
        <v>3.4305999999999996</v>
      </c>
    </row>
    <row r="15" spans="1:4" ht="30" x14ac:dyDescent="0.25">
      <c r="A15" s="8" t="s">
        <v>28</v>
      </c>
      <c r="B15" s="11" t="s">
        <v>29</v>
      </c>
      <c r="C15" s="10">
        <f>D15*$C$31/1000</f>
        <v>144.1593944334</v>
      </c>
      <c r="D15" s="10">
        <v>3.1362199999999998</v>
      </c>
    </row>
    <row r="16" spans="1:4" x14ac:dyDescent="0.25">
      <c r="A16" s="8" t="s">
        <v>30</v>
      </c>
      <c r="B16" s="9" t="s">
        <v>31</v>
      </c>
      <c r="C16" s="10">
        <f>D16*$C$31/1000</f>
        <v>13.531462248599999</v>
      </c>
      <c r="D16" s="10">
        <v>0.29437999999999998</v>
      </c>
    </row>
    <row r="17" spans="1:4" x14ac:dyDescent="0.25">
      <c r="A17" s="4">
        <v>2</v>
      </c>
      <c r="B17" s="5" t="s">
        <v>32</v>
      </c>
      <c r="C17" s="6">
        <f>SUM(C18:C19)</f>
        <v>111.11537791980001</v>
      </c>
      <c r="D17" s="6">
        <f>SUM(D18:D19)</f>
        <v>2.4173399999999998</v>
      </c>
    </row>
    <row r="18" spans="1:4" ht="30" x14ac:dyDescent="0.25">
      <c r="A18" s="8" t="s">
        <v>33</v>
      </c>
      <c r="B18" s="11" t="s">
        <v>29</v>
      </c>
      <c r="C18" s="10">
        <f>D18*$C$31/1000</f>
        <v>101.20787274600001</v>
      </c>
      <c r="D18" s="10">
        <v>2.2018</v>
      </c>
    </row>
    <row r="19" spans="1:4" x14ac:dyDescent="0.25">
      <c r="A19" s="8" t="s">
        <v>34</v>
      </c>
      <c r="B19" s="9" t="s">
        <v>31</v>
      </c>
      <c r="C19" s="10">
        <f>D19*$C$31/1000</f>
        <v>9.9075051738000006</v>
      </c>
      <c r="D19" s="10">
        <v>0.21554000000000001</v>
      </c>
    </row>
    <row r="20" spans="1:4" x14ac:dyDescent="0.25">
      <c r="A20" s="4">
        <v>3</v>
      </c>
      <c r="B20" s="5" t="s">
        <v>35</v>
      </c>
      <c r="C20" s="6">
        <f>D20*$C$31/1000</f>
        <v>0</v>
      </c>
      <c r="D20" s="6">
        <v>0</v>
      </c>
    </row>
    <row r="21" spans="1:4" x14ac:dyDescent="0.25">
      <c r="A21" s="4">
        <v>4</v>
      </c>
      <c r="B21" s="5" t="s">
        <v>36</v>
      </c>
      <c r="C21" s="6">
        <v>0</v>
      </c>
      <c r="D21" s="6">
        <v>0</v>
      </c>
    </row>
    <row r="22" spans="1:4" x14ac:dyDescent="0.25">
      <c r="A22" s="4">
        <v>5</v>
      </c>
      <c r="B22" s="5" t="s">
        <v>37</v>
      </c>
      <c r="C22" s="6">
        <f>C8+C17+C20</f>
        <v>962.54909877447597</v>
      </c>
      <c r="D22" s="6">
        <f>D8+D17+D20</f>
        <v>20.940471804999998</v>
      </c>
    </row>
    <row r="23" spans="1:4" x14ac:dyDescent="0.25">
      <c r="A23" s="4">
        <v>6</v>
      </c>
      <c r="B23" s="5" t="s">
        <v>38</v>
      </c>
      <c r="C23" s="4">
        <v>0</v>
      </c>
      <c r="D23" s="4">
        <v>0</v>
      </c>
    </row>
    <row r="24" spans="1:4" x14ac:dyDescent="0.25">
      <c r="A24" s="4">
        <v>7</v>
      </c>
      <c r="B24" s="5" t="s">
        <v>39</v>
      </c>
      <c r="C24" s="4">
        <v>0</v>
      </c>
      <c r="D24" s="4">
        <v>0</v>
      </c>
    </row>
    <row r="25" spans="1:4" x14ac:dyDescent="0.25">
      <c r="A25" s="8" t="s">
        <v>40</v>
      </c>
      <c r="B25" s="9" t="s">
        <v>41</v>
      </c>
      <c r="C25" s="3">
        <v>0</v>
      </c>
      <c r="D25" s="3">
        <v>0</v>
      </c>
    </row>
    <row r="26" spans="1:4" x14ac:dyDescent="0.25">
      <c r="A26" s="8" t="s">
        <v>42</v>
      </c>
      <c r="B26" s="9" t="s">
        <v>57</v>
      </c>
      <c r="C26" s="3">
        <v>0</v>
      </c>
      <c r="D26" s="3">
        <v>0</v>
      </c>
    </row>
    <row r="27" spans="1:4" x14ac:dyDescent="0.25">
      <c r="A27" s="8" t="s">
        <v>43</v>
      </c>
      <c r="B27" s="9" t="s">
        <v>45</v>
      </c>
      <c r="C27" s="3">
        <v>0</v>
      </c>
      <c r="D27" s="3">
        <v>0</v>
      </c>
    </row>
    <row r="28" spans="1:4" x14ac:dyDescent="0.25">
      <c r="A28" s="8" t="s">
        <v>44</v>
      </c>
      <c r="B28" s="9" t="s">
        <v>108</v>
      </c>
      <c r="C28" s="3">
        <v>0</v>
      </c>
      <c r="D28" s="3">
        <v>0</v>
      </c>
    </row>
    <row r="29" spans="1:4" ht="28.5" x14ac:dyDescent="0.25">
      <c r="A29" s="4">
        <v>8</v>
      </c>
      <c r="B29" s="5" t="s">
        <v>70</v>
      </c>
      <c r="C29" s="6">
        <f>C22+C23+C24</f>
        <v>962.54909877447597</v>
      </c>
      <c r="D29" s="6">
        <f>D22+D23+D24</f>
        <v>20.940471804999998</v>
      </c>
    </row>
    <row r="30" spans="1:4" ht="28.5" x14ac:dyDescent="0.25">
      <c r="A30" s="4">
        <v>9</v>
      </c>
      <c r="B30" s="5" t="s">
        <v>117</v>
      </c>
      <c r="C30" s="3"/>
      <c r="D30" s="6">
        <f>C29/C31*1000</f>
        <v>20.940471805000001</v>
      </c>
    </row>
    <row r="31" spans="1:4" ht="28.5" x14ac:dyDescent="0.25">
      <c r="A31" s="4">
        <v>10</v>
      </c>
      <c r="B31" s="5" t="s">
        <v>55</v>
      </c>
      <c r="C31" s="31">
        <v>45965.97</v>
      </c>
      <c r="D31" s="3"/>
    </row>
    <row r="32" spans="1:4" x14ac:dyDescent="0.25">
      <c r="A32" s="18">
        <v>11</v>
      </c>
      <c r="B32" s="5" t="s">
        <v>56</v>
      </c>
      <c r="C32" s="10">
        <f>C24/C22</f>
        <v>0</v>
      </c>
      <c r="D32" s="10">
        <f>D24/D22</f>
        <v>0</v>
      </c>
    </row>
    <row r="34" spans="1:6" ht="15.75" x14ac:dyDescent="0.25">
      <c r="A34" s="73" t="s">
        <v>121</v>
      </c>
      <c r="B34" s="78"/>
      <c r="C34" s="64"/>
      <c r="D34" s="65"/>
      <c r="E34" s="13"/>
      <c r="F34" s="14"/>
    </row>
    <row r="35" spans="1:6" ht="18.75" x14ac:dyDescent="0.3">
      <c r="A35" s="78"/>
      <c r="B35" s="78"/>
      <c r="C35" s="64"/>
      <c r="D35" s="66"/>
      <c r="E35" s="57"/>
      <c r="F35" s="57"/>
    </row>
    <row r="36" spans="1:6" ht="18.75" x14ac:dyDescent="0.3">
      <c r="A36" s="78"/>
      <c r="B36" s="78"/>
      <c r="C36" s="67"/>
      <c r="D36" s="67"/>
      <c r="E36" s="82"/>
      <c r="F36" s="82"/>
    </row>
    <row r="37" spans="1:6" ht="18.75" x14ac:dyDescent="0.3">
      <c r="A37" s="78"/>
      <c r="B37" s="78"/>
      <c r="C37" s="67"/>
      <c r="D37" s="63"/>
    </row>
    <row r="38" spans="1:6" ht="18.75" x14ac:dyDescent="0.3">
      <c r="A38" s="78"/>
      <c r="B38" s="78"/>
      <c r="C38" s="68"/>
      <c r="D38" s="63" t="s">
        <v>119</v>
      </c>
      <c r="E38" s="62"/>
    </row>
    <row r="39" spans="1:6" ht="15.75" x14ac:dyDescent="0.25">
      <c r="B39" s="44"/>
      <c r="C39" s="44"/>
      <c r="D39" s="44"/>
    </row>
  </sheetData>
  <mergeCells count="8">
    <mergeCell ref="A34:B38"/>
    <mergeCell ref="E36:F36"/>
    <mergeCell ref="C1:D1"/>
    <mergeCell ref="A6:A7"/>
    <mergeCell ref="B6:B7"/>
    <mergeCell ref="C6:D6"/>
    <mergeCell ref="A3:D3"/>
    <mergeCell ref="A4:D4"/>
  </mergeCells>
  <phoneticPr fontId="14" type="noConversion"/>
  <pageMargins left="0.7" right="0.11" top="0.75" bottom="0.75" header="0.3" footer="0.3"/>
  <pageSetup paperSize="9" scale="9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view="pageBreakPreview" zoomScaleNormal="100" workbookViewId="0">
      <selection activeCell="D1" sqref="D1:F1"/>
    </sheetView>
  </sheetViews>
  <sheetFormatPr defaultColWidth="8.85546875" defaultRowHeight="15" x14ac:dyDescent="0.25"/>
  <cols>
    <col min="1" max="1" width="6.85546875" style="1" customWidth="1"/>
    <col min="2" max="2" width="42.5703125" style="1" customWidth="1"/>
    <col min="3" max="3" width="19.5703125" style="1" customWidth="1"/>
    <col min="4" max="4" width="15.7109375" style="1" customWidth="1"/>
    <col min="5" max="5" width="15.140625" style="1" customWidth="1"/>
    <col min="6" max="6" width="15.42578125" style="1" customWidth="1"/>
    <col min="7" max="16384" width="8.85546875" style="1"/>
  </cols>
  <sheetData>
    <row r="1" spans="1:6" ht="123.75" customHeight="1" x14ac:dyDescent="0.3">
      <c r="A1" s="57"/>
      <c r="B1" s="57"/>
      <c r="C1" s="57"/>
      <c r="D1" s="74" t="s">
        <v>126</v>
      </c>
      <c r="E1" s="79"/>
      <c r="F1" s="79"/>
    </row>
    <row r="2" spans="1:6" ht="15.75" customHeight="1" x14ac:dyDescent="0.3">
      <c r="A2" s="57"/>
      <c r="B2" s="57"/>
      <c r="C2" s="57"/>
      <c r="D2" s="58"/>
      <c r="E2" s="59"/>
      <c r="F2" s="59"/>
    </row>
    <row r="3" spans="1:6" ht="30" customHeight="1" x14ac:dyDescent="0.25">
      <c r="A3" s="84" t="s">
        <v>96</v>
      </c>
      <c r="B3" s="84"/>
      <c r="C3" s="84"/>
      <c r="D3" s="84"/>
      <c r="E3" s="84"/>
      <c r="F3" s="84"/>
    </row>
    <row r="4" spans="1:6" ht="18.75" x14ac:dyDescent="0.3">
      <c r="A4" s="75" t="s">
        <v>0</v>
      </c>
      <c r="B4" s="75"/>
      <c r="C4" s="75"/>
      <c r="D4" s="75"/>
      <c r="E4" s="75"/>
      <c r="F4" s="75"/>
    </row>
    <row r="6" spans="1:6" ht="27.6" customHeight="1" x14ac:dyDescent="0.25">
      <c r="A6" s="80" t="s">
        <v>1</v>
      </c>
      <c r="B6" s="80" t="s">
        <v>2</v>
      </c>
      <c r="C6" s="85" t="s">
        <v>3</v>
      </c>
      <c r="D6" s="85"/>
      <c r="E6" s="85" t="s">
        <v>4</v>
      </c>
      <c r="F6" s="85"/>
    </row>
    <row r="7" spans="1:6" x14ac:dyDescent="0.25">
      <c r="A7" s="80"/>
      <c r="B7" s="80"/>
      <c r="C7" s="3" t="s">
        <v>101</v>
      </c>
      <c r="D7" s="3" t="s">
        <v>6</v>
      </c>
      <c r="E7" s="3" t="s">
        <v>101</v>
      </c>
      <c r="F7" s="3" t="s">
        <v>6</v>
      </c>
    </row>
    <row r="8" spans="1:6" x14ac:dyDescent="0.25">
      <c r="A8" s="4">
        <v>1</v>
      </c>
      <c r="B8" s="5" t="s">
        <v>7</v>
      </c>
      <c r="C8" s="6">
        <f>C9+C14+C15+C18</f>
        <v>21510.5959</v>
      </c>
      <c r="D8" s="6">
        <f>C8/$C$40*1000</f>
        <v>1866.7903550969081</v>
      </c>
      <c r="E8" s="6">
        <f>E9+E14+E15+E18</f>
        <v>4677.6086000000005</v>
      </c>
      <c r="F8" s="6">
        <f>E8/$E$40*1000</f>
        <v>1866.7871652632002</v>
      </c>
    </row>
    <row r="9" spans="1:6" x14ac:dyDescent="0.25">
      <c r="A9" s="7" t="s">
        <v>8</v>
      </c>
      <c r="B9" s="5" t="s">
        <v>9</v>
      </c>
      <c r="C9" s="6">
        <f>C10+C11+C12+C13</f>
        <v>16990.850300000002</v>
      </c>
      <c r="D9" s="6">
        <f t="shared" ref="D9:D32" si="0">C9/$C$40*1000</f>
        <v>1474.5456431049133</v>
      </c>
      <c r="E9" s="6">
        <f>E10+E11+E12+E13</f>
        <v>3694.7612999999997</v>
      </c>
      <c r="F9" s="6">
        <f t="shared" ref="F9:F32" si="1">E9/$E$40*1000</f>
        <v>1474.5425629564593</v>
      </c>
    </row>
    <row r="10" spans="1:6" ht="30" x14ac:dyDescent="0.25">
      <c r="A10" s="8" t="s">
        <v>10</v>
      </c>
      <c r="B10" s="9" t="s">
        <v>11</v>
      </c>
      <c r="C10" s="10">
        <v>15942.33</v>
      </c>
      <c r="D10" s="10">
        <f>C10/$C$40*1000</f>
        <v>1383.5501359482139</v>
      </c>
      <c r="E10" s="10">
        <v>3466.7539999999999</v>
      </c>
      <c r="F10" s="10">
        <f t="shared" si="1"/>
        <v>1383.5471125833101</v>
      </c>
    </row>
    <row r="11" spans="1:6" x14ac:dyDescent="0.25">
      <c r="A11" s="8" t="s">
        <v>12</v>
      </c>
      <c r="B11" s="9" t="s">
        <v>13</v>
      </c>
      <c r="C11" s="10">
        <v>959.29579999999999</v>
      </c>
      <c r="D11" s="10">
        <f t="shared" si="0"/>
        <v>83.252186757177313</v>
      </c>
      <c r="E11" s="10">
        <v>208.60489999999999</v>
      </c>
      <c r="F11" s="10">
        <f t="shared" si="1"/>
        <v>83.25214510915113</v>
      </c>
    </row>
    <row r="12" spans="1:6" ht="30" x14ac:dyDescent="0.25">
      <c r="A12" s="8" t="s">
        <v>14</v>
      </c>
      <c r="B12" s="9" t="s">
        <v>15</v>
      </c>
      <c r="C12" s="10">
        <v>11.9472</v>
      </c>
      <c r="D12" s="10">
        <f t="shared" si="0"/>
        <v>1.0368340251519381</v>
      </c>
      <c r="E12" s="10">
        <v>2.5979999999999999</v>
      </c>
      <c r="F12" s="10">
        <f t="shared" si="1"/>
        <v>1.0368360138883346</v>
      </c>
    </row>
    <row r="13" spans="1:6" ht="30" x14ac:dyDescent="0.25">
      <c r="A13" s="8" t="s">
        <v>16</v>
      </c>
      <c r="B13" s="9" t="s">
        <v>17</v>
      </c>
      <c r="C13" s="10">
        <v>77.277299999999997</v>
      </c>
      <c r="D13" s="10">
        <f t="shared" si="0"/>
        <v>6.7064863743700505</v>
      </c>
      <c r="E13" s="10">
        <v>16.804400000000001</v>
      </c>
      <c r="F13" s="10">
        <f t="shared" si="1"/>
        <v>6.7064692501097509</v>
      </c>
    </row>
    <row r="14" spans="1:6" ht="28.5" x14ac:dyDescent="0.25">
      <c r="A14" s="7" t="s">
        <v>18</v>
      </c>
      <c r="B14" s="5" t="s">
        <v>19</v>
      </c>
      <c r="C14" s="6">
        <v>2579.48</v>
      </c>
      <c r="D14" s="6">
        <f t="shared" si="0"/>
        <v>223.85936714869774</v>
      </c>
      <c r="E14" s="6">
        <v>560.92430000000002</v>
      </c>
      <c r="F14" s="6">
        <f t="shared" si="1"/>
        <v>223.85932074869299</v>
      </c>
    </row>
    <row r="15" spans="1:6" x14ac:dyDescent="0.25">
      <c r="A15" s="7" t="s">
        <v>20</v>
      </c>
      <c r="B15" s="5" t="s">
        <v>21</v>
      </c>
      <c r="C15" s="6">
        <f>C16+C17</f>
        <v>680.80359999999996</v>
      </c>
      <c r="D15" s="6">
        <f t="shared" si="0"/>
        <v>59.083328053931467</v>
      </c>
      <c r="E15" s="6">
        <f>E16+E17</f>
        <v>148.04509999999999</v>
      </c>
      <c r="F15" s="6">
        <f t="shared" si="1"/>
        <v>59.08333000758271</v>
      </c>
    </row>
    <row r="16" spans="1:6" x14ac:dyDescent="0.25">
      <c r="A16" s="8" t="s">
        <v>22</v>
      </c>
      <c r="B16" s="9" t="s">
        <v>23</v>
      </c>
      <c r="C16" s="10">
        <v>501.31709999999998</v>
      </c>
      <c r="D16" s="10">
        <f t="shared" si="0"/>
        <v>43.506648141028585</v>
      </c>
      <c r="E16" s="10">
        <v>109.0146</v>
      </c>
      <c r="F16" s="10">
        <f t="shared" si="1"/>
        <v>43.506644849742592</v>
      </c>
    </row>
    <row r="17" spans="1:6" x14ac:dyDescent="0.25">
      <c r="A17" s="8" t="s">
        <v>24</v>
      </c>
      <c r="B17" s="9" t="s">
        <v>102</v>
      </c>
      <c r="C17" s="10">
        <v>179.48650000000001</v>
      </c>
      <c r="D17" s="10">
        <f t="shared" si="0"/>
        <v>15.576679912902886</v>
      </c>
      <c r="E17" s="10">
        <v>39.030500000000004</v>
      </c>
      <c r="F17" s="10">
        <f t="shared" si="1"/>
        <v>15.576685157840126</v>
      </c>
    </row>
    <row r="18" spans="1:6" x14ac:dyDescent="0.25">
      <c r="A18" s="7" t="s">
        <v>26</v>
      </c>
      <c r="B18" s="5" t="s">
        <v>27</v>
      </c>
      <c r="C18" s="6">
        <f>C19+C20</f>
        <v>1259.462</v>
      </c>
      <c r="D18" s="6">
        <f t="shared" si="0"/>
        <v>109.30201678936574</v>
      </c>
      <c r="E18" s="6">
        <f>E19+E20</f>
        <v>273.87790000000001</v>
      </c>
      <c r="F18" s="6">
        <f t="shared" si="1"/>
        <v>109.30195155046495</v>
      </c>
    </row>
    <row r="19" spans="1:6" ht="30" x14ac:dyDescent="0.25">
      <c r="A19" s="8" t="s">
        <v>28</v>
      </c>
      <c r="B19" s="11" t="s">
        <v>29</v>
      </c>
      <c r="C19" s="10">
        <v>1044.6089999999999</v>
      </c>
      <c r="D19" s="10">
        <f t="shared" si="0"/>
        <v>90.65606620630281</v>
      </c>
      <c r="E19" s="10">
        <v>227.1567</v>
      </c>
      <c r="F19" s="10">
        <f t="shared" si="1"/>
        <v>90.655984355669091</v>
      </c>
    </row>
    <row r="20" spans="1:6" x14ac:dyDescent="0.25">
      <c r="A20" s="8" t="s">
        <v>30</v>
      </c>
      <c r="B20" s="9" t="s">
        <v>31</v>
      </c>
      <c r="C20" s="10">
        <v>214.85300000000001</v>
      </c>
      <c r="D20" s="10">
        <f t="shared" si="0"/>
        <v>18.645950583062927</v>
      </c>
      <c r="E20" s="10">
        <v>46.721200000000003</v>
      </c>
      <c r="F20" s="10">
        <f t="shared" si="1"/>
        <v>18.645967194795865</v>
      </c>
    </row>
    <row r="21" spans="1:6" x14ac:dyDescent="0.25">
      <c r="A21" s="4">
        <v>2</v>
      </c>
      <c r="B21" s="5" t="s">
        <v>32</v>
      </c>
      <c r="C21" s="6">
        <f>C22+C23</f>
        <v>813.8420000000001</v>
      </c>
      <c r="D21" s="6">
        <f t="shared" si="0"/>
        <v>70.629024097504342</v>
      </c>
      <c r="E21" s="6">
        <f>E22+E23</f>
        <v>176.9751</v>
      </c>
      <c r="F21" s="6">
        <f t="shared" si="1"/>
        <v>70.629005866624098</v>
      </c>
    </row>
    <row r="22" spans="1:6" ht="30" x14ac:dyDescent="0.25">
      <c r="A22" s="8" t="s">
        <v>33</v>
      </c>
      <c r="B22" s="11" t="s">
        <v>29</v>
      </c>
      <c r="C22" s="10">
        <v>709.85400000000004</v>
      </c>
      <c r="D22" s="10">
        <f t="shared" si="0"/>
        <v>61.604457955856105</v>
      </c>
      <c r="E22" s="10">
        <v>154.3623</v>
      </c>
      <c r="F22" s="10">
        <f t="shared" si="1"/>
        <v>61.60446182703437</v>
      </c>
    </row>
    <row r="23" spans="1:6" x14ac:dyDescent="0.25">
      <c r="A23" s="8" t="s">
        <v>34</v>
      </c>
      <c r="B23" s="9" t="s">
        <v>31</v>
      </c>
      <c r="C23" s="10">
        <v>103.988</v>
      </c>
      <c r="D23" s="10">
        <f t="shared" si="0"/>
        <v>9.0245661416482328</v>
      </c>
      <c r="E23" s="10">
        <v>22.6128</v>
      </c>
      <c r="F23" s="10">
        <f t="shared" si="1"/>
        <v>9.0245440395897365</v>
      </c>
    </row>
    <row r="24" spans="1:6" x14ac:dyDescent="0.25">
      <c r="A24" s="4">
        <v>3</v>
      </c>
      <c r="B24" s="5" t="s">
        <v>35</v>
      </c>
      <c r="C24" s="6"/>
      <c r="D24" s="32">
        <f t="shared" si="0"/>
        <v>0</v>
      </c>
      <c r="E24" s="32">
        <v>0</v>
      </c>
      <c r="F24" s="32">
        <f t="shared" si="1"/>
        <v>0</v>
      </c>
    </row>
    <row r="25" spans="1:6" x14ac:dyDescent="0.25">
      <c r="A25" s="4">
        <v>4</v>
      </c>
      <c r="B25" s="5" t="s">
        <v>36</v>
      </c>
      <c r="C25" s="32">
        <v>0</v>
      </c>
      <c r="D25" s="32">
        <f t="shared" si="0"/>
        <v>0</v>
      </c>
      <c r="E25" s="32">
        <v>0</v>
      </c>
      <c r="F25" s="32">
        <f t="shared" si="1"/>
        <v>0</v>
      </c>
    </row>
    <row r="26" spans="1:6" x14ac:dyDescent="0.25">
      <c r="A26" s="4">
        <v>5</v>
      </c>
      <c r="B26" s="5" t="s">
        <v>37</v>
      </c>
      <c r="C26" s="6">
        <f>C8+C21+C24+C25</f>
        <v>22324.437900000001</v>
      </c>
      <c r="D26" s="6">
        <f t="shared" si="0"/>
        <v>1937.4193791944126</v>
      </c>
      <c r="E26" s="6">
        <f>E8+E21+E24+E25</f>
        <v>4854.5837000000001</v>
      </c>
      <c r="F26" s="6">
        <f t="shared" si="1"/>
        <v>1937.4161711298241</v>
      </c>
    </row>
    <row r="27" spans="1:6" x14ac:dyDescent="0.25">
      <c r="A27" s="4">
        <v>6</v>
      </c>
      <c r="B27" s="5" t="s">
        <v>38</v>
      </c>
      <c r="C27" s="32">
        <v>0</v>
      </c>
      <c r="D27" s="32">
        <f t="shared" si="0"/>
        <v>0</v>
      </c>
      <c r="E27" s="32">
        <v>0</v>
      </c>
      <c r="F27" s="32">
        <f t="shared" si="1"/>
        <v>0</v>
      </c>
    </row>
    <row r="28" spans="1:6" x14ac:dyDescent="0.25">
      <c r="A28" s="4">
        <v>7</v>
      </c>
      <c r="B28" s="5" t="s">
        <v>39</v>
      </c>
      <c r="C28" s="32">
        <v>0</v>
      </c>
      <c r="D28" s="32">
        <f>C28/$C$40*1000</f>
        <v>0</v>
      </c>
      <c r="E28" s="32">
        <v>0</v>
      </c>
      <c r="F28" s="32">
        <f t="shared" si="1"/>
        <v>0</v>
      </c>
    </row>
    <row r="29" spans="1:6" x14ac:dyDescent="0.25">
      <c r="A29" s="8" t="s">
        <v>40</v>
      </c>
      <c r="B29" s="9" t="s">
        <v>41</v>
      </c>
      <c r="C29" s="33">
        <v>0</v>
      </c>
      <c r="D29" s="33">
        <f t="shared" si="0"/>
        <v>0</v>
      </c>
      <c r="E29" s="33">
        <v>0</v>
      </c>
      <c r="F29" s="33">
        <f t="shared" si="1"/>
        <v>0</v>
      </c>
    </row>
    <row r="30" spans="1:6" x14ac:dyDescent="0.25">
      <c r="A30" s="8" t="s">
        <v>42</v>
      </c>
      <c r="B30" s="9" t="s">
        <v>57</v>
      </c>
      <c r="C30" s="33">
        <v>0</v>
      </c>
      <c r="D30" s="33">
        <f t="shared" si="0"/>
        <v>0</v>
      </c>
      <c r="E30" s="33">
        <v>0</v>
      </c>
      <c r="F30" s="33">
        <f t="shared" si="1"/>
        <v>0</v>
      </c>
    </row>
    <row r="31" spans="1:6" ht="22.5" customHeight="1" x14ac:dyDescent="0.25">
      <c r="A31" s="8" t="s">
        <v>43</v>
      </c>
      <c r="B31" s="9" t="s">
        <v>45</v>
      </c>
      <c r="C31" s="33">
        <v>0</v>
      </c>
      <c r="D31" s="33">
        <f t="shared" si="0"/>
        <v>0</v>
      </c>
      <c r="E31" s="33">
        <v>0</v>
      </c>
      <c r="F31" s="33">
        <f t="shared" si="1"/>
        <v>0</v>
      </c>
    </row>
    <row r="32" spans="1:6" ht="22.5" customHeight="1" x14ac:dyDescent="0.25">
      <c r="A32" s="8" t="s">
        <v>44</v>
      </c>
      <c r="B32" s="9" t="s">
        <v>108</v>
      </c>
      <c r="C32" s="33">
        <v>0</v>
      </c>
      <c r="D32" s="33">
        <f t="shared" si="0"/>
        <v>0</v>
      </c>
      <c r="E32" s="33">
        <v>0</v>
      </c>
      <c r="F32" s="33">
        <f t="shared" si="1"/>
        <v>0</v>
      </c>
    </row>
    <row r="33" spans="1:6" ht="28.5" x14ac:dyDescent="0.25">
      <c r="A33" s="4">
        <v>8</v>
      </c>
      <c r="B33" s="5" t="s">
        <v>58</v>
      </c>
      <c r="C33" s="6">
        <f>C26+C27+C28</f>
        <v>22324.437900000001</v>
      </c>
      <c r="D33" s="6">
        <f>C33/C40*1000</f>
        <v>1937.4193791944126</v>
      </c>
      <c r="E33" s="6">
        <f>E26+E27+E28</f>
        <v>4854.5837000000001</v>
      </c>
      <c r="F33" s="6">
        <f>E33/E40*1000</f>
        <v>1937.4161711298241</v>
      </c>
    </row>
    <row r="34" spans="1:6" ht="28.5" x14ac:dyDescent="0.25">
      <c r="A34" s="4">
        <v>9</v>
      </c>
      <c r="B34" s="5" t="s">
        <v>107</v>
      </c>
      <c r="C34" s="3"/>
      <c r="D34" s="6">
        <f>C33/C40*1000</f>
        <v>1937.4193791944126</v>
      </c>
      <c r="E34" s="3"/>
      <c r="F34" s="6">
        <f>E33/E40*1000</f>
        <v>1937.4161711298241</v>
      </c>
    </row>
    <row r="35" spans="1:6" x14ac:dyDescent="0.25">
      <c r="A35" s="8" t="s">
        <v>49</v>
      </c>
      <c r="B35" s="9" t="s">
        <v>50</v>
      </c>
      <c r="C35" s="3"/>
      <c r="D35" s="10">
        <f>D10</f>
        <v>1383.5501359482139</v>
      </c>
      <c r="E35" s="3"/>
      <c r="F35" s="10">
        <f>F10</f>
        <v>1383.5471125833101</v>
      </c>
    </row>
    <row r="36" spans="1:6" x14ac:dyDescent="0.25">
      <c r="A36" s="8" t="s">
        <v>51</v>
      </c>
      <c r="B36" s="11" t="s">
        <v>52</v>
      </c>
      <c r="C36" s="3"/>
      <c r="D36" s="10">
        <f>D34-D35</f>
        <v>553.86924324619872</v>
      </c>
      <c r="E36" s="3"/>
      <c r="F36" s="10">
        <f>F34-F35</f>
        <v>553.869058546514</v>
      </c>
    </row>
    <row r="37" spans="1:6" x14ac:dyDescent="0.25">
      <c r="A37" s="8" t="s">
        <v>105</v>
      </c>
      <c r="B37" s="9" t="s">
        <v>53</v>
      </c>
      <c r="C37" s="3"/>
      <c r="D37" s="10">
        <f>D35/D34%</f>
        <v>71.412010781243453</v>
      </c>
      <c r="E37" s="3"/>
      <c r="F37" s="10">
        <f>F35/F34%</f>
        <v>71.411972977209146</v>
      </c>
    </row>
    <row r="38" spans="1:6" x14ac:dyDescent="0.25">
      <c r="A38" s="8" t="s">
        <v>106</v>
      </c>
      <c r="B38" s="11" t="s">
        <v>54</v>
      </c>
      <c r="C38" s="3"/>
      <c r="D38" s="10">
        <f>D36/D34%</f>
        <v>28.587989218756547</v>
      </c>
      <c r="E38" s="3"/>
      <c r="F38" s="10">
        <f>F36/F34%</f>
        <v>28.58802702279085</v>
      </c>
    </row>
    <row r="39" spans="1:6" ht="28.5" x14ac:dyDescent="0.25">
      <c r="A39" s="37">
        <v>10</v>
      </c>
      <c r="B39" s="38" t="s">
        <v>118</v>
      </c>
      <c r="C39" s="39"/>
      <c r="D39" s="40">
        <f>D34*1.2</f>
        <v>2324.903255033295</v>
      </c>
      <c r="E39" s="39"/>
      <c r="F39" s="40">
        <f>F34*1.2</f>
        <v>2324.899405355789</v>
      </c>
    </row>
    <row r="40" spans="1:6" ht="28.5" x14ac:dyDescent="0.25">
      <c r="A40" s="4">
        <v>11</v>
      </c>
      <c r="B40" s="5" t="s">
        <v>55</v>
      </c>
      <c r="C40" s="6">
        <v>11522.77</v>
      </c>
      <c r="D40" s="3"/>
      <c r="E40" s="6">
        <v>2505.6999999999998</v>
      </c>
      <c r="F40" s="3"/>
    </row>
    <row r="41" spans="1:6" x14ac:dyDescent="0.25">
      <c r="A41" s="4">
        <v>12</v>
      </c>
      <c r="B41" s="9" t="s">
        <v>56</v>
      </c>
      <c r="C41" s="3">
        <v>0</v>
      </c>
      <c r="D41" s="3">
        <v>0</v>
      </c>
      <c r="E41" s="3">
        <v>0</v>
      </c>
      <c r="F41" s="3">
        <v>0</v>
      </c>
    </row>
    <row r="43" spans="1:6" ht="15.75" x14ac:dyDescent="0.25">
      <c r="A43" s="73" t="s">
        <v>121</v>
      </c>
      <c r="B43" s="78"/>
      <c r="C43" s="64"/>
      <c r="D43" s="65"/>
      <c r="E43" s="64"/>
      <c r="F43" s="69"/>
    </row>
    <row r="44" spans="1:6" ht="18.75" x14ac:dyDescent="0.3">
      <c r="A44" s="78"/>
      <c r="B44" s="78"/>
      <c r="C44" s="64"/>
      <c r="D44" s="66"/>
      <c r="E44" s="67"/>
      <c r="F44" s="67"/>
    </row>
    <row r="45" spans="1:6" ht="18.75" x14ac:dyDescent="0.3">
      <c r="A45" s="78"/>
      <c r="B45" s="78"/>
      <c r="C45" s="67"/>
      <c r="D45" s="67"/>
      <c r="E45" s="83"/>
      <c r="F45" s="83"/>
    </row>
    <row r="46" spans="1:6" ht="18.75" x14ac:dyDescent="0.3">
      <c r="A46" s="78"/>
      <c r="B46" s="78"/>
      <c r="C46" s="67"/>
      <c r="D46" s="63"/>
      <c r="E46" s="36"/>
      <c r="F46" s="36"/>
    </row>
    <row r="47" spans="1:6" ht="18.75" x14ac:dyDescent="0.3">
      <c r="A47" s="78"/>
      <c r="B47" s="78"/>
      <c r="C47" s="68"/>
      <c r="D47" s="36"/>
      <c r="E47" s="36"/>
      <c r="F47" s="70" t="s">
        <v>119</v>
      </c>
    </row>
    <row r="48" spans="1:6" ht="15.75" x14ac:dyDescent="0.25">
      <c r="B48" s="44"/>
      <c r="C48" s="44"/>
      <c r="D48" s="44"/>
    </row>
  </sheetData>
  <mergeCells count="9">
    <mergeCell ref="A43:B47"/>
    <mergeCell ref="E45:F45"/>
    <mergeCell ref="D1:F1"/>
    <mergeCell ref="A3:F3"/>
    <mergeCell ref="A4:F4"/>
    <mergeCell ref="E6:F6"/>
    <mergeCell ref="A6:A7"/>
    <mergeCell ref="B6:B7"/>
    <mergeCell ref="C6:D6"/>
  </mergeCells>
  <phoneticPr fontId="14" type="noConversion"/>
  <pageMargins left="0.70866141732283472" right="0.31496062992125984" top="0.74803149606299213" bottom="0.74803149606299213" header="0.31496062992125984" footer="0.31496062992125984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view="pageBreakPreview" zoomScaleNormal="100" workbookViewId="0">
      <selection activeCell="D1" sqref="D1:F1"/>
    </sheetView>
  </sheetViews>
  <sheetFormatPr defaultColWidth="8.85546875" defaultRowHeight="15" x14ac:dyDescent="0.25"/>
  <cols>
    <col min="1" max="1" width="5.7109375" style="1" customWidth="1"/>
    <col min="2" max="2" width="41.28515625" style="1" customWidth="1"/>
    <col min="3" max="3" width="16.140625" style="1" customWidth="1"/>
    <col min="4" max="4" width="13.85546875" style="1" customWidth="1"/>
    <col min="5" max="5" width="16.5703125" style="1" customWidth="1"/>
    <col min="6" max="6" width="14.7109375" style="1" customWidth="1"/>
    <col min="7" max="16384" width="8.85546875" style="1"/>
  </cols>
  <sheetData>
    <row r="1" spans="1:6" ht="123.75" customHeight="1" x14ac:dyDescent="0.3">
      <c r="A1" s="57"/>
      <c r="B1" s="57"/>
      <c r="C1" s="57"/>
      <c r="D1" s="74" t="s">
        <v>127</v>
      </c>
      <c r="E1" s="79"/>
      <c r="F1" s="79"/>
    </row>
    <row r="2" spans="1:6" ht="18" customHeight="1" x14ac:dyDescent="0.3">
      <c r="A2" s="57"/>
      <c r="B2" s="57"/>
      <c r="C2" s="57"/>
      <c r="D2" s="58"/>
      <c r="E2" s="59"/>
      <c r="F2" s="59"/>
    </row>
    <row r="3" spans="1:6" ht="29.45" customHeight="1" x14ac:dyDescent="0.25">
      <c r="A3" s="84" t="s">
        <v>97</v>
      </c>
      <c r="B3" s="84"/>
      <c r="C3" s="84"/>
      <c r="D3" s="84"/>
      <c r="E3" s="84"/>
      <c r="F3" s="84"/>
    </row>
    <row r="4" spans="1:6" ht="18.75" x14ac:dyDescent="0.3">
      <c r="A4" s="75" t="s">
        <v>0</v>
      </c>
      <c r="B4" s="75"/>
      <c r="C4" s="75"/>
      <c r="D4" s="75"/>
      <c r="E4" s="75"/>
      <c r="F4" s="75"/>
    </row>
    <row r="6" spans="1:6" ht="30.6" customHeight="1" x14ac:dyDescent="0.25">
      <c r="A6" s="80" t="s">
        <v>1</v>
      </c>
      <c r="B6" s="80" t="s">
        <v>2</v>
      </c>
      <c r="C6" s="85" t="s">
        <v>3</v>
      </c>
      <c r="D6" s="85"/>
      <c r="E6" s="85" t="s">
        <v>4</v>
      </c>
      <c r="F6" s="85"/>
    </row>
    <row r="7" spans="1:6" x14ac:dyDescent="0.25">
      <c r="A7" s="80"/>
      <c r="B7" s="80"/>
      <c r="C7" s="3" t="s">
        <v>5</v>
      </c>
      <c r="D7" s="3" t="s">
        <v>6</v>
      </c>
      <c r="E7" s="3" t="s">
        <v>5</v>
      </c>
      <c r="F7" s="3" t="s">
        <v>6</v>
      </c>
    </row>
    <row r="8" spans="1:6" x14ac:dyDescent="0.25">
      <c r="A8" s="4">
        <v>1</v>
      </c>
      <c r="B8" s="5" t="s">
        <v>7</v>
      </c>
      <c r="C8" s="6">
        <f>C9+C14+C15+C18</f>
        <v>20511.673399999992</v>
      </c>
      <c r="D8" s="6">
        <f t="shared" ref="D8:D33" si="0">C8/$C$39*1000</f>
        <v>1780.0991775415105</v>
      </c>
      <c r="E8" s="6">
        <f>E9+E14+E15+E18</f>
        <v>4460.3850999999995</v>
      </c>
      <c r="F8" s="6">
        <f t="shared" ref="F8:F33" si="1">E8/$E$39*1000</f>
        <v>1780.0954224368438</v>
      </c>
    </row>
    <row r="9" spans="1:6" s="36" customFormat="1" ht="14.25" x14ac:dyDescent="0.2">
      <c r="A9" s="7" t="s">
        <v>8</v>
      </c>
      <c r="B9" s="5" t="s">
        <v>9</v>
      </c>
      <c r="C9" s="6">
        <f>SUM(C10:C13)</f>
        <v>16946.771999999997</v>
      </c>
      <c r="D9" s="6">
        <f t="shared" si="0"/>
        <v>1470.7203215893398</v>
      </c>
      <c r="E9" s="6">
        <f>SUM(E10:E13)</f>
        <v>3685.1746999999996</v>
      </c>
      <c r="F9" s="6">
        <f t="shared" si="1"/>
        <v>1470.7166460470128</v>
      </c>
    </row>
    <row r="10" spans="1:6" ht="30" x14ac:dyDescent="0.25">
      <c r="A10" s="8" t="s">
        <v>10</v>
      </c>
      <c r="B10" s="9" t="s">
        <v>11</v>
      </c>
      <c r="C10" s="10">
        <v>15942.329</v>
      </c>
      <c r="D10" s="10">
        <f t="shared" si="0"/>
        <v>1383.5500491635257</v>
      </c>
      <c r="E10" s="10">
        <v>3466.7523999999999</v>
      </c>
      <c r="F10" s="10">
        <f t="shared" si="1"/>
        <v>1383.5464740391908</v>
      </c>
    </row>
    <row r="11" spans="1:6" x14ac:dyDescent="0.25">
      <c r="A11" s="8" t="s">
        <v>12</v>
      </c>
      <c r="B11" s="9" t="s">
        <v>13</v>
      </c>
      <c r="C11" s="10">
        <v>959.29600000000005</v>
      </c>
      <c r="D11" s="10">
        <f t="shared" si="0"/>
        <v>83.252204114114917</v>
      </c>
      <c r="E11" s="10">
        <v>208.60489999999999</v>
      </c>
      <c r="F11" s="10">
        <f t="shared" si="1"/>
        <v>83.25214510915113</v>
      </c>
    </row>
    <row r="12" spans="1:6" ht="30" x14ac:dyDescent="0.25">
      <c r="A12" s="8" t="s">
        <v>14</v>
      </c>
      <c r="B12" s="9" t="s">
        <v>15</v>
      </c>
      <c r="C12" s="10">
        <v>5.0279999999999996</v>
      </c>
      <c r="D12" s="10">
        <f t="shared" si="0"/>
        <v>0.43635341154947982</v>
      </c>
      <c r="E12" s="10">
        <v>1.0932999999999999</v>
      </c>
      <c r="F12" s="10">
        <f t="shared" si="1"/>
        <v>0.43632517859280839</v>
      </c>
    </row>
    <row r="13" spans="1:6" ht="30" x14ac:dyDescent="0.25">
      <c r="A13" s="8" t="s">
        <v>16</v>
      </c>
      <c r="B13" s="56" t="s">
        <v>17</v>
      </c>
      <c r="C13" s="10">
        <v>40.119</v>
      </c>
      <c r="D13" s="10">
        <f t="shared" si="0"/>
        <v>3.4817149001498771</v>
      </c>
      <c r="E13" s="10">
        <v>8.7241</v>
      </c>
      <c r="F13" s="10">
        <f t="shared" si="1"/>
        <v>3.4817017200782217</v>
      </c>
    </row>
    <row r="14" spans="1:6" ht="28.5" x14ac:dyDescent="0.25">
      <c r="A14" s="7" t="s">
        <v>18</v>
      </c>
      <c r="B14" s="5" t="s">
        <v>19</v>
      </c>
      <c r="C14" s="6">
        <v>2088.8440999999998</v>
      </c>
      <c r="D14" s="6">
        <f t="shared" si="0"/>
        <v>181.2796836177412</v>
      </c>
      <c r="E14" s="6">
        <v>454.23239999999998</v>
      </c>
      <c r="F14" s="6">
        <f t="shared" si="1"/>
        <v>181.27964241529315</v>
      </c>
    </row>
    <row r="15" spans="1:6" x14ac:dyDescent="0.25">
      <c r="A15" s="7" t="s">
        <v>20</v>
      </c>
      <c r="B15" s="5" t="s">
        <v>21</v>
      </c>
      <c r="C15" s="6">
        <f>SUM(C16:C17)</f>
        <v>427.69130000000001</v>
      </c>
      <c r="D15" s="6">
        <f t="shared" si="0"/>
        <v>37.117056055097862</v>
      </c>
      <c r="E15" s="6">
        <f>SUM(E16:E17)</f>
        <v>93.004199999999997</v>
      </c>
      <c r="F15" s="6">
        <f t="shared" si="1"/>
        <v>37.11705311888894</v>
      </c>
    </row>
    <row r="16" spans="1:6" x14ac:dyDescent="0.25">
      <c r="A16" s="8" t="s">
        <v>22</v>
      </c>
      <c r="B16" s="9" t="s">
        <v>23</v>
      </c>
      <c r="C16" s="10">
        <v>335.73540000000003</v>
      </c>
      <c r="D16" s="10">
        <f t="shared" si="0"/>
        <v>29.13669195861759</v>
      </c>
      <c r="E16" s="10">
        <v>73.007800000000003</v>
      </c>
      <c r="F16" s="10">
        <f t="shared" si="1"/>
        <v>29.136688350560725</v>
      </c>
    </row>
    <row r="17" spans="1:6" x14ac:dyDescent="0.25">
      <c r="A17" s="8" t="s">
        <v>24</v>
      </c>
      <c r="B17" s="9" t="s">
        <v>25</v>
      </c>
      <c r="C17" s="10">
        <v>91.9559</v>
      </c>
      <c r="D17" s="10">
        <f t="shared" si="0"/>
        <v>7.9803640964802733</v>
      </c>
      <c r="E17" s="10">
        <v>19.996400000000001</v>
      </c>
      <c r="F17" s="10">
        <f t="shared" si="1"/>
        <v>7.9803647683282124</v>
      </c>
    </row>
    <row r="18" spans="1:6" x14ac:dyDescent="0.25">
      <c r="A18" s="7" t="s">
        <v>26</v>
      </c>
      <c r="B18" s="5" t="s">
        <v>27</v>
      </c>
      <c r="C18" s="6">
        <f>SUM(C19:C20)</f>
        <v>1048.366</v>
      </c>
      <c r="D18" s="6">
        <f t="shared" si="0"/>
        <v>90.982116279332132</v>
      </c>
      <c r="E18" s="6">
        <f>SUM(E19:E20)</f>
        <v>227.97379999999998</v>
      </c>
      <c r="F18" s="6">
        <f t="shared" si="1"/>
        <v>90.982080855649116</v>
      </c>
    </row>
    <row r="19" spans="1:6" ht="30" x14ac:dyDescent="0.25">
      <c r="A19" s="8" t="s">
        <v>28</v>
      </c>
      <c r="B19" s="11" t="s">
        <v>29</v>
      </c>
      <c r="C19" s="10">
        <v>846.61469999999997</v>
      </c>
      <c r="D19" s="10">
        <f t="shared" si="0"/>
        <v>73.473192643782696</v>
      </c>
      <c r="E19" s="10">
        <v>184.10169999999999</v>
      </c>
      <c r="F19" s="10">
        <f t="shared" si="1"/>
        <v>73.473161192481157</v>
      </c>
    </row>
    <row r="20" spans="1:6" x14ac:dyDescent="0.25">
      <c r="A20" s="8" t="s">
        <v>30</v>
      </c>
      <c r="B20" s="9" t="s">
        <v>31</v>
      </c>
      <c r="C20" s="10">
        <v>201.75129999999999</v>
      </c>
      <c r="D20" s="10">
        <f t="shared" si="0"/>
        <v>17.508923635549436</v>
      </c>
      <c r="E20" s="10">
        <v>43.872100000000003</v>
      </c>
      <c r="F20" s="10">
        <f t="shared" si="1"/>
        <v>17.50891966316798</v>
      </c>
    </row>
    <row r="21" spans="1:6" x14ac:dyDescent="0.25">
      <c r="A21" s="4">
        <v>2</v>
      </c>
      <c r="B21" s="5" t="s">
        <v>32</v>
      </c>
      <c r="C21" s="6">
        <f>SUM(C22:C23)</f>
        <v>669.2512999999999</v>
      </c>
      <c r="D21" s="6">
        <f t="shared" si="0"/>
        <v>58.080765302093148</v>
      </c>
      <c r="E21" s="6">
        <f>SUM(E22:E23)</f>
        <v>145.53290000000001</v>
      </c>
      <c r="F21" s="6">
        <f t="shared" si="1"/>
        <v>58.080735922097631</v>
      </c>
    </row>
    <row r="22" spans="1:6" ht="30" x14ac:dyDescent="0.25">
      <c r="A22" s="8" t="s">
        <v>33</v>
      </c>
      <c r="B22" s="11" t="s">
        <v>29</v>
      </c>
      <c r="C22" s="10">
        <v>574.05139999999994</v>
      </c>
      <c r="D22" s="10">
        <f t="shared" si="0"/>
        <v>49.818871677556693</v>
      </c>
      <c r="E22" s="10">
        <v>124.83110000000001</v>
      </c>
      <c r="F22" s="10">
        <f t="shared" si="1"/>
        <v>49.818853015125519</v>
      </c>
    </row>
    <row r="23" spans="1:6" x14ac:dyDescent="0.25">
      <c r="A23" s="8" t="s">
        <v>34</v>
      </c>
      <c r="B23" s="9" t="s">
        <v>31</v>
      </c>
      <c r="C23" s="10">
        <v>95.1999</v>
      </c>
      <c r="D23" s="10">
        <f t="shared" si="0"/>
        <v>8.2618936245364623</v>
      </c>
      <c r="E23" s="10">
        <v>20.701799999999999</v>
      </c>
      <c r="F23" s="10">
        <f t="shared" si="1"/>
        <v>8.2618829069721027</v>
      </c>
    </row>
    <row r="24" spans="1:6" x14ac:dyDescent="0.25">
      <c r="A24" s="4">
        <v>3</v>
      </c>
      <c r="B24" s="5" t="s">
        <v>35</v>
      </c>
      <c r="C24" s="34">
        <v>0</v>
      </c>
      <c r="D24" s="34">
        <f t="shared" si="0"/>
        <v>0</v>
      </c>
      <c r="E24" s="34">
        <v>0</v>
      </c>
      <c r="F24" s="34">
        <f t="shared" si="1"/>
        <v>0</v>
      </c>
    </row>
    <row r="25" spans="1:6" x14ac:dyDescent="0.25">
      <c r="A25" s="4">
        <v>4</v>
      </c>
      <c r="B25" s="5" t="s">
        <v>36</v>
      </c>
      <c r="C25" s="34">
        <v>0</v>
      </c>
      <c r="D25" s="34">
        <f t="shared" si="0"/>
        <v>0</v>
      </c>
      <c r="E25" s="34">
        <v>0</v>
      </c>
      <c r="F25" s="34">
        <f t="shared" si="1"/>
        <v>0</v>
      </c>
    </row>
    <row r="26" spans="1:6" x14ac:dyDescent="0.25">
      <c r="A26" s="4">
        <v>5</v>
      </c>
      <c r="B26" s="5" t="s">
        <v>37</v>
      </c>
      <c r="C26" s="6">
        <f>C8+C21+C24+C25</f>
        <v>21180.924699999992</v>
      </c>
      <c r="D26" s="6">
        <f t="shared" si="0"/>
        <v>1838.1799428436036</v>
      </c>
      <c r="E26" s="6">
        <f>E8+E21+E24+E25</f>
        <v>4605.9179999999997</v>
      </c>
      <c r="F26" s="6">
        <f t="shared" si="1"/>
        <v>1838.1761583589416</v>
      </c>
    </row>
    <row r="27" spans="1:6" x14ac:dyDescent="0.25">
      <c r="A27" s="4">
        <v>6</v>
      </c>
      <c r="B27" s="5" t="s">
        <v>38</v>
      </c>
      <c r="C27" s="32">
        <v>0</v>
      </c>
      <c r="D27" s="32">
        <f t="shared" si="0"/>
        <v>0</v>
      </c>
      <c r="E27" s="32">
        <v>0</v>
      </c>
      <c r="F27" s="32">
        <f t="shared" si="1"/>
        <v>0</v>
      </c>
    </row>
    <row r="28" spans="1:6" x14ac:dyDescent="0.25">
      <c r="A28" s="4">
        <v>7</v>
      </c>
      <c r="B28" s="5" t="s">
        <v>39</v>
      </c>
      <c r="C28" s="32">
        <v>0</v>
      </c>
      <c r="D28" s="32">
        <f t="shared" si="0"/>
        <v>0</v>
      </c>
      <c r="E28" s="32">
        <v>0</v>
      </c>
      <c r="F28" s="32">
        <f t="shared" si="1"/>
        <v>0</v>
      </c>
    </row>
    <row r="29" spans="1:6" x14ac:dyDescent="0.25">
      <c r="A29" s="8" t="s">
        <v>40</v>
      </c>
      <c r="B29" s="9" t="s">
        <v>41</v>
      </c>
      <c r="C29" s="33">
        <v>0</v>
      </c>
      <c r="D29" s="33">
        <f t="shared" si="0"/>
        <v>0</v>
      </c>
      <c r="E29" s="33">
        <v>0</v>
      </c>
      <c r="F29" s="33">
        <f t="shared" si="1"/>
        <v>0</v>
      </c>
    </row>
    <row r="30" spans="1:6" x14ac:dyDescent="0.25">
      <c r="A30" s="8" t="s">
        <v>42</v>
      </c>
      <c r="B30" s="9" t="s">
        <v>57</v>
      </c>
      <c r="C30" s="33">
        <v>0</v>
      </c>
      <c r="D30" s="33">
        <f t="shared" si="0"/>
        <v>0</v>
      </c>
      <c r="E30" s="33">
        <v>0</v>
      </c>
      <c r="F30" s="33">
        <f t="shared" si="1"/>
        <v>0</v>
      </c>
    </row>
    <row r="31" spans="1:6" ht="30" x14ac:dyDescent="0.25">
      <c r="A31" s="8" t="s">
        <v>43</v>
      </c>
      <c r="B31" s="9" t="s">
        <v>45</v>
      </c>
      <c r="C31" s="33">
        <v>0</v>
      </c>
      <c r="D31" s="33">
        <f t="shared" si="0"/>
        <v>0</v>
      </c>
      <c r="E31" s="33">
        <v>0</v>
      </c>
      <c r="F31" s="33">
        <f t="shared" si="1"/>
        <v>0</v>
      </c>
    </row>
    <row r="32" spans="1:6" x14ac:dyDescent="0.25">
      <c r="A32" s="8" t="s">
        <v>44</v>
      </c>
      <c r="B32" s="9" t="s">
        <v>108</v>
      </c>
      <c r="C32" s="33">
        <v>0</v>
      </c>
      <c r="D32" s="33">
        <f t="shared" si="0"/>
        <v>0</v>
      </c>
      <c r="E32" s="33">
        <v>0</v>
      </c>
      <c r="F32" s="33">
        <f t="shared" si="1"/>
        <v>0</v>
      </c>
    </row>
    <row r="33" spans="1:6" ht="28.5" x14ac:dyDescent="0.25">
      <c r="A33" s="4">
        <v>8</v>
      </c>
      <c r="B33" s="5" t="s">
        <v>48</v>
      </c>
      <c r="C33" s="6">
        <f>C26+C27+C28</f>
        <v>21180.924699999992</v>
      </c>
      <c r="D33" s="6">
        <f t="shared" si="0"/>
        <v>1838.1799428436036</v>
      </c>
      <c r="E33" s="6">
        <f>E26+E27+E28</f>
        <v>4605.9179999999997</v>
      </c>
      <c r="F33" s="6">
        <f t="shared" si="1"/>
        <v>1838.1761583589416</v>
      </c>
    </row>
    <row r="34" spans="1:6" ht="28.5" x14ac:dyDescent="0.25">
      <c r="A34" s="4">
        <v>9</v>
      </c>
      <c r="B34" s="5" t="s">
        <v>111</v>
      </c>
      <c r="C34" s="3"/>
      <c r="D34" s="6">
        <f>C33/C39*1000</f>
        <v>1838.1799428436036</v>
      </c>
      <c r="E34" s="3"/>
      <c r="F34" s="6">
        <f>E33/E39*1000</f>
        <v>1838.1761583589416</v>
      </c>
    </row>
    <row r="35" spans="1:6" x14ac:dyDescent="0.25">
      <c r="A35" s="8" t="s">
        <v>49</v>
      </c>
      <c r="B35" s="9" t="s">
        <v>50</v>
      </c>
      <c r="C35" s="3"/>
      <c r="D35" s="10">
        <f>D10</f>
        <v>1383.5500491635257</v>
      </c>
      <c r="E35" s="3"/>
      <c r="F35" s="10">
        <f>F10</f>
        <v>1383.5464740391908</v>
      </c>
    </row>
    <row r="36" spans="1:6" x14ac:dyDescent="0.25">
      <c r="A36" s="8" t="s">
        <v>51</v>
      </c>
      <c r="B36" s="11" t="s">
        <v>52</v>
      </c>
      <c r="C36" s="3"/>
      <c r="D36" s="10">
        <f>D34-D35</f>
        <v>454.62989368007788</v>
      </c>
      <c r="E36" s="3"/>
      <c r="F36" s="10">
        <f>F34-F35</f>
        <v>454.62968431975082</v>
      </c>
    </row>
    <row r="37" spans="1:6" x14ac:dyDescent="0.25">
      <c r="A37" s="8" t="s">
        <v>105</v>
      </c>
      <c r="B37" s="9" t="s">
        <v>53</v>
      </c>
      <c r="C37" s="3"/>
      <c r="D37" s="10">
        <f>D35/D34%</f>
        <v>75.267389057853578</v>
      </c>
      <c r="E37" s="3"/>
      <c r="F37" s="10">
        <f>F35/F34%</f>
        <v>75.267349527282079</v>
      </c>
    </row>
    <row r="38" spans="1:6" x14ac:dyDescent="0.25">
      <c r="A38" s="8" t="s">
        <v>106</v>
      </c>
      <c r="B38" s="11" t="s">
        <v>54</v>
      </c>
      <c r="C38" s="3"/>
      <c r="D38" s="10">
        <f>D36/D34%</f>
        <v>24.732610942146419</v>
      </c>
      <c r="E38" s="3"/>
      <c r="F38" s="10">
        <f>F36/F34%</f>
        <v>24.732650472717918</v>
      </c>
    </row>
    <row r="39" spans="1:6" ht="28.5" x14ac:dyDescent="0.25">
      <c r="A39" s="4">
        <v>10</v>
      </c>
      <c r="B39" s="5" t="s">
        <v>55</v>
      </c>
      <c r="C39" s="6">
        <v>11522.77</v>
      </c>
      <c r="D39" s="3"/>
      <c r="E39" s="6">
        <v>2505.6999999999998</v>
      </c>
      <c r="F39" s="4"/>
    </row>
    <row r="40" spans="1:6" x14ac:dyDescent="0.25">
      <c r="A40" s="4">
        <v>11</v>
      </c>
      <c r="B40" s="5" t="s">
        <v>56</v>
      </c>
      <c r="C40" s="6">
        <f>C28/C26%</f>
        <v>0</v>
      </c>
      <c r="D40" s="6">
        <f>D28/D26%</f>
        <v>0</v>
      </c>
      <c r="E40" s="6">
        <f>E28/E26%</f>
        <v>0</v>
      </c>
      <c r="F40" s="6">
        <f>F28/F26%</f>
        <v>0</v>
      </c>
    </row>
    <row r="43" spans="1:6" ht="15.75" x14ac:dyDescent="0.25">
      <c r="A43" s="73" t="s">
        <v>121</v>
      </c>
      <c r="B43" s="78"/>
      <c r="C43" s="64"/>
      <c r="D43" s="65"/>
      <c r="E43" s="64"/>
      <c r="F43" s="69"/>
    </row>
    <row r="44" spans="1:6" ht="18.75" x14ac:dyDescent="0.3">
      <c r="A44" s="78"/>
      <c r="B44" s="78"/>
      <c r="C44" s="64"/>
      <c r="D44" s="66"/>
      <c r="E44" s="67"/>
      <c r="F44" s="67"/>
    </row>
    <row r="45" spans="1:6" ht="18.75" x14ac:dyDescent="0.3">
      <c r="A45" s="78"/>
      <c r="B45" s="78"/>
      <c r="C45" s="67"/>
      <c r="D45" s="67"/>
      <c r="E45" s="83"/>
      <c r="F45" s="83"/>
    </row>
    <row r="46" spans="1:6" ht="18.75" x14ac:dyDescent="0.3">
      <c r="A46" s="78"/>
      <c r="B46" s="78"/>
      <c r="C46" s="67"/>
      <c r="D46" s="63"/>
      <c r="E46" s="36"/>
      <c r="F46" s="36"/>
    </row>
    <row r="47" spans="1:6" ht="18.75" x14ac:dyDescent="0.3">
      <c r="A47" s="78"/>
      <c r="B47" s="78"/>
      <c r="C47" s="68"/>
      <c r="D47" s="36"/>
      <c r="E47" s="36"/>
      <c r="F47" s="70" t="s">
        <v>119</v>
      </c>
    </row>
  </sheetData>
  <mergeCells count="9">
    <mergeCell ref="E45:F45"/>
    <mergeCell ref="D1:F1"/>
    <mergeCell ref="E6:F6"/>
    <mergeCell ref="A3:F3"/>
    <mergeCell ref="A4:F4"/>
    <mergeCell ref="C6:D6"/>
    <mergeCell ref="A6:A7"/>
    <mergeCell ref="B6:B7"/>
    <mergeCell ref="A43:B47"/>
  </mergeCells>
  <phoneticPr fontId="14" type="noConversion"/>
  <pageMargins left="0.31496062992125984" right="0.27559055118110237" top="0.74803149606299213" bottom="0.74803149606299213" header="0.31496062992125984" footer="0.31496062992125984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view="pageBreakPreview" zoomScaleNormal="100" workbookViewId="0">
      <selection activeCell="E1" sqref="E1:F1"/>
    </sheetView>
  </sheetViews>
  <sheetFormatPr defaultColWidth="8.85546875" defaultRowHeight="15" x14ac:dyDescent="0.25"/>
  <cols>
    <col min="1" max="1" width="6.28515625" style="1" customWidth="1"/>
    <col min="2" max="2" width="40.28515625" style="1" customWidth="1"/>
    <col min="3" max="3" width="15.7109375" style="1" customWidth="1"/>
    <col min="4" max="4" width="14.7109375" style="1" customWidth="1"/>
    <col min="5" max="5" width="17.5703125" style="1" customWidth="1"/>
    <col min="6" max="6" width="16.42578125" style="1" customWidth="1"/>
    <col min="7" max="16384" width="8.85546875" style="1"/>
  </cols>
  <sheetData>
    <row r="1" spans="1:6" ht="114" customHeight="1" x14ac:dyDescent="0.3">
      <c r="A1" s="57"/>
      <c r="B1" s="57"/>
      <c r="C1" s="57"/>
      <c r="D1" s="57"/>
      <c r="E1" s="74" t="s">
        <v>130</v>
      </c>
      <c r="F1" s="79"/>
    </row>
    <row r="2" spans="1:6" ht="18.75" customHeight="1" x14ac:dyDescent="0.3">
      <c r="A2" s="57"/>
      <c r="B2" s="57"/>
      <c r="C2" s="57"/>
      <c r="D2" s="57"/>
      <c r="E2" s="58"/>
      <c r="F2" s="59"/>
    </row>
    <row r="3" spans="1:6" ht="30.6" customHeight="1" x14ac:dyDescent="0.25">
      <c r="A3" s="84" t="s">
        <v>98</v>
      </c>
      <c r="B3" s="84"/>
      <c r="C3" s="84"/>
      <c r="D3" s="84"/>
      <c r="E3" s="84"/>
      <c r="F3" s="84"/>
    </row>
    <row r="4" spans="1:6" ht="15" customHeight="1" x14ac:dyDescent="0.3">
      <c r="A4" s="75" t="s">
        <v>0</v>
      </c>
      <c r="B4" s="75"/>
      <c r="C4" s="75"/>
      <c r="D4" s="75"/>
      <c r="E4" s="75"/>
      <c r="F4" s="75"/>
    </row>
    <row r="6" spans="1:6" ht="27" customHeight="1" x14ac:dyDescent="0.25">
      <c r="A6" s="80" t="s">
        <v>1</v>
      </c>
      <c r="B6" s="80" t="s">
        <v>2</v>
      </c>
      <c r="C6" s="85" t="s">
        <v>3</v>
      </c>
      <c r="D6" s="85"/>
      <c r="E6" s="85" t="s">
        <v>4</v>
      </c>
      <c r="F6" s="85"/>
    </row>
    <row r="7" spans="1:6" x14ac:dyDescent="0.25">
      <c r="A7" s="80"/>
      <c r="B7" s="80"/>
      <c r="C7" s="3" t="s">
        <v>5</v>
      </c>
      <c r="D7" s="3" t="s">
        <v>6</v>
      </c>
      <c r="E7" s="3" t="s">
        <v>5</v>
      </c>
      <c r="F7" s="3" t="s">
        <v>6</v>
      </c>
    </row>
    <row r="8" spans="1:6" x14ac:dyDescent="0.25">
      <c r="A8" s="4">
        <v>1</v>
      </c>
      <c r="B8" s="5" t="s">
        <v>7</v>
      </c>
      <c r="C8" s="6">
        <f>C9+C13+C14+C17</f>
        <v>785.48363226704009</v>
      </c>
      <c r="D8" s="6">
        <f>D9+D13+D14+D17</f>
        <v>68.167952</v>
      </c>
      <c r="E8" s="6">
        <f>E9+E13+E14+E17</f>
        <v>170.80843732639997</v>
      </c>
      <c r="F8" s="6">
        <f>F9+F13+F14+F17</f>
        <v>68.167952</v>
      </c>
    </row>
    <row r="9" spans="1:6" x14ac:dyDescent="0.25">
      <c r="A9" s="8" t="s">
        <v>8</v>
      </c>
      <c r="B9" s="9" t="s">
        <v>9</v>
      </c>
      <c r="C9" s="10">
        <f>SUM(C10:C12)</f>
        <v>33.607195754300001</v>
      </c>
      <c r="D9" s="10">
        <f>SUM(D10:D12)</f>
        <v>2.9165900000000002</v>
      </c>
      <c r="E9" s="10">
        <f>SUM(E10:E12)</f>
        <v>7.3080995629999999</v>
      </c>
      <c r="F9" s="10">
        <f>SUM(F10:F12)</f>
        <v>2.9165900000000002</v>
      </c>
    </row>
    <row r="10" spans="1:6" x14ac:dyDescent="0.25">
      <c r="A10" s="8" t="s">
        <v>10</v>
      </c>
      <c r="B10" s="9" t="s">
        <v>13</v>
      </c>
      <c r="C10" s="10">
        <f>$C$37*D10/1000</f>
        <v>0</v>
      </c>
      <c r="D10" s="3">
        <v>0</v>
      </c>
      <c r="E10" s="10">
        <f>$E$37*F10/1000</f>
        <v>0</v>
      </c>
      <c r="F10" s="3">
        <v>0</v>
      </c>
    </row>
    <row r="11" spans="1:6" ht="30" x14ac:dyDescent="0.25">
      <c r="A11" s="8" t="s">
        <v>12</v>
      </c>
      <c r="B11" s="9" t="s">
        <v>15</v>
      </c>
      <c r="C11" s="10">
        <f t="shared" ref="C11:C24" si="0">$C$37*D11/1000</f>
        <v>6.9193081572999997</v>
      </c>
      <c r="D11" s="10">
        <v>0.60048999999999997</v>
      </c>
      <c r="E11" s="10">
        <f t="shared" ref="E11:E24" si="1">$E$37*F11/1000</f>
        <v>1.504647793</v>
      </c>
      <c r="F11" s="10">
        <v>0.60048999999999997</v>
      </c>
    </row>
    <row r="12" spans="1:6" ht="30" x14ac:dyDescent="0.25">
      <c r="A12" s="8" t="s">
        <v>14</v>
      </c>
      <c r="B12" s="9" t="s">
        <v>17</v>
      </c>
      <c r="C12" s="10">
        <f t="shared" si="0"/>
        <v>26.687887597</v>
      </c>
      <c r="D12" s="10">
        <v>2.3161</v>
      </c>
      <c r="E12" s="10">
        <f t="shared" si="1"/>
        <v>5.8034517699999997</v>
      </c>
      <c r="F12" s="10">
        <v>2.3161</v>
      </c>
    </row>
    <row r="13" spans="1:6" ht="28.5" x14ac:dyDescent="0.25">
      <c r="A13" s="8" t="s">
        <v>18</v>
      </c>
      <c r="B13" s="5" t="s">
        <v>19</v>
      </c>
      <c r="C13" s="6">
        <f>$C$37*D13/1000</f>
        <v>400.31451144089999</v>
      </c>
      <c r="D13" s="6">
        <v>34.741169999999997</v>
      </c>
      <c r="E13" s="6">
        <f t="shared" si="1"/>
        <v>87.050949668999976</v>
      </c>
      <c r="F13" s="6">
        <v>34.741169999999997</v>
      </c>
    </row>
    <row r="14" spans="1:6" x14ac:dyDescent="0.25">
      <c r="A14" s="8" t="s">
        <v>20</v>
      </c>
      <c r="B14" s="5" t="s">
        <v>21</v>
      </c>
      <c r="C14" s="6">
        <f>SUM(C15:C16)</f>
        <v>179.99626834840001</v>
      </c>
      <c r="D14" s="6">
        <f>SUM(D15:D16)</f>
        <v>15.62092</v>
      </c>
      <c r="E14" s="6">
        <f>SUM(E15:E16)</f>
        <v>39.141339244000001</v>
      </c>
      <c r="F14" s="6">
        <f>SUM(F15:F16)</f>
        <v>15.62092</v>
      </c>
    </row>
    <row r="15" spans="1:6" x14ac:dyDescent="0.25">
      <c r="A15" s="8" t="s">
        <v>22</v>
      </c>
      <c r="B15" s="9" t="s">
        <v>23</v>
      </c>
      <c r="C15" s="10">
        <f t="shared" si="0"/>
        <v>99.669310262900012</v>
      </c>
      <c r="D15" s="10">
        <v>8.6497700000000002</v>
      </c>
      <c r="E15" s="10">
        <f t="shared" si="1"/>
        <v>21.673728689000001</v>
      </c>
      <c r="F15" s="10">
        <v>8.6497700000000002</v>
      </c>
    </row>
    <row r="16" spans="1:6" x14ac:dyDescent="0.25">
      <c r="A16" s="8" t="s">
        <v>24</v>
      </c>
      <c r="B16" s="9" t="s">
        <v>31</v>
      </c>
      <c r="C16" s="10">
        <f t="shared" si="0"/>
        <v>80.326958085499996</v>
      </c>
      <c r="D16" s="10">
        <v>6.9711499999999997</v>
      </c>
      <c r="E16" s="10">
        <f t="shared" si="1"/>
        <v>17.467610555</v>
      </c>
      <c r="F16" s="10">
        <v>6.9711499999999997</v>
      </c>
    </row>
    <row r="17" spans="1:6" x14ac:dyDescent="0.25">
      <c r="A17" s="7" t="s">
        <v>26</v>
      </c>
      <c r="B17" s="5" t="s">
        <v>27</v>
      </c>
      <c r="C17" s="6">
        <f>SUM(C18:C19)</f>
        <v>171.56565672344001</v>
      </c>
      <c r="D17" s="6">
        <f>SUM(D18:D19)</f>
        <v>14.889272</v>
      </c>
      <c r="E17" s="6">
        <f>SUM(E18:E19)</f>
        <v>37.308048850399992</v>
      </c>
      <c r="F17" s="6">
        <f>SUM(F18:F19)</f>
        <v>14.889272</v>
      </c>
    </row>
    <row r="18" spans="1:6" ht="30" x14ac:dyDescent="0.25">
      <c r="A18" s="8" t="s">
        <v>28</v>
      </c>
      <c r="B18" s="11" t="s">
        <v>29</v>
      </c>
      <c r="C18" s="10">
        <f t="shared" si="0"/>
        <v>161.85587935524001</v>
      </c>
      <c r="D18" s="10">
        <v>14.046612</v>
      </c>
      <c r="E18" s="10">
        <f t="shared" si="1"/>
        <v>35.196595688399995</v>
      </c>
      <c r="F18" s="10">
        <v>14.046612</v>
      </c>
    </row>
    <row r="19" spans="1:6" x14ac:dyDescent="0.25">
      <c r="A19" s="8" t="s">
        <v>30</v>
      </c>
      <c r="B19" s="9" t="s">
        <v>31</v>
      </c>
      <c r="C19" s="10">
        <f t="shared" si="0"/>
        <v>9.709777368200001</v>
      </c>
      <c r="D19" s="10">
        <v>0.84265999999999996</v>
      </c>
      <c r="E19" s="10">
        <f t="shared" si="1"/>
        <v>2.1114531619999997</v>
      </c>
      <c r="F19" s="10">
        <v>0.84265999999999996</v>
      </c>
    </row>
    <row r="20" spans="1:6" x14ac:dyDescent="0.25">
      <c r="A20" s="4">
        <v>2</v>
      </c>
      <c r="B20" s="5" t="s">
        <v>32</v>
      </c>
      <c r="C20" s="6">
        <f>SUM(C21:C22)</f>
        <v>116.73603059300001</v>
      </c>
      <c r="D20" s="6">
        <f>SUM(D21:D22)</f>
        <v>10.1309</v>
      </c>
      <c r="E20" s="6">
        <f>SUM(E21:E22)</f>
        <v>25.384996130000001</v>
      </c>
      <c r="F20" s="6">
        <f>SUM(F21:F22)</f>
        <v>10.1309</v>
      </c>
    </row>
    <row r="21" spans="1:6" ht="30" x14ac:dyDescent="0.25">
      <c r="A21" s="8" t="s">
        <v>33</v>
      </c>
      <c r="B21" s="11" t="s">
        <v>29</v>
      </c>
      <c r="C21" s="10">
        <f t="shared" si="0"/>
        <v>110.43192312600002</v>
      </c>
      <c r="D21" s="10">
        <v>9.5838000000000001</v>
      </c>
      <c r="E21" s="10">
        <f t="shared" si="1"/>
        <v>24.01412766</v>
      </c>
      <c r="F21" s="10">
        <v>9.5838000000000001</v>
      </c>
    </row>
    <row r="22" spans="1:6" x14ac:dyDescent="0.25">
      <c r="A22" s="8" t="s">
        <v>34</v>
      </c>
      <c r="B22" s="9" t="s">
        <v>31</v>
      </c>
      <c r="C22" s="10">
        <f t="shared" si="0"/>
        <v>6.3041074670000006</v>
      </c>
      <c r="D22" s="10">
        <v>0.54710000000000003</v>
      </c>
      <c r="E22" s="10">
        <f t="shared" si="1"/>
        <v>1.3708684699999998</v>
      </c>
      <c r="F22" s="10">
        <v>0.54710000000000003</v>
      </c>
    </row>
    <row r="23" spans="1:6" x14ac:dyDescent="0.25">
      <c r="A23" s="4">
        <v>3</v>
      </c>
      <c r="B23" s="5" t="s">
        <v>35</v>
      </c>
      <c r="C23" s="6">
        <f t="shared" si="0"/>
        <v>0</v>
      </c>
      <c r="D23" s="6">
        <v>0</v>
      </c>
      <c r="E23" s="6">
        <f t="shared" si="1"/>
        <v>0</v>
      </c>
      <c r="F23" s="6">
        <v>0</v>
      </c>
    </row>
    <row r="24" spans="1:6" x14ac:dyDescent="0.25">
      <c r="A24" s="4">
        <v>4</v>
      </c>
      <c r="B24" s="5" t="s">
        <v>36</v>
      </c>
      <c r="C24" s="32">
        <f t="shared" si="0"/>
        <v>0</v>
      </c>
      <c r="D24" s="32">
        <v>0</v>
      </c>
      <c r="E24" s="32">
        <f t="shared" si="1"/>
        <v>0</v>
      </c>
      <c r="F24" s="4">
        <v>0</v>
      </c>
    </row>
    <row r="25" spans="1:6" x14ac:dyDescent="0.25">
      <c r="A25" s="4">
        <v>5</v>
      </c>
      <c r="B25" s="5" t="s">
        <v>37</v>
      </c>
      <c r="C25" s="6">
        <f>C8+C20+C23</f>
        <v>902.2196628600401</v>
      </c>
      <c r="D25" s="6">
        <f>D8+D20+D23</f>
        <v>78.298851999999997</v>
      </c>
      <c r="E25" s="6">
        <f>E8+E20+E23</f>
        <v>196.19343345639996</v>
      </c>
      <c r="F25" s="6">
        <f>F8+F20+F23</f>
        <v>78.298851999999997</v>
      </c>
    </row>
    <row r="26" spans="1:6" x14ac:dyDescent="0.25">
      <c r="A26" s="4">
        <v>6</v>
      </c>
      <c r="B26" s="5" t="s">
        <v>38</v>
      </c>
      <c r="C26" s="4">
        <v>0</v>
      </c>
      <c r="D26" s="4">
        <v>0</v>
      </c>
      <c r="E26" s="4">
        <v>0</v>
      </c>
      <c r="F26" s="4">
        <v>0</v>
      </c>
    </row>
    <row r="27" spans="1:6" x14ac:dyDescent="0.25">
      <c r="A27" s="4">
        <v>7</v>
      </c>
      <c r="B27" s="5" t="s">
        <v>39</v>
      </c>
      <c r="C27" s="4">
        <v>0</v>
      </c>
      <c r="D27" s="4">
        <v>0</v>
      </c>
      <c r="E27" s="4">
        <v>0</v>
      </c>
      <c r="F27" s="4">
        <v>0</v>
      </c>
    </row>
    <row r="28" spans="1:6" x14ac:dyDescent="0.25">
      <c r="A28" s="8" t="s">
        <v>40</v>
      </c>
      <c r="B28" s="9" t="s">
        <v>41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 s="8" t="s">
        <v>42</v>
      </c>
      <c r="B29" s="9" t="s">
        <v>57</v>
      </c>
      <c r="C29" s="3">
        <v>0</v>
      </c>
      <c r="D29" s="3">
        <v>0</v>
      </c>
      <c r="E29" s="3">
        <v>0</v>
      </c>
      <c r="F29" s="3">
        <v>0</v>
      </c>
    </row>
    <row r="30" spans="1:6" ht="30" x14ac:dyDescent="0.25">
      <c r="A30" s="8" t="s">
        <v>43</v>
      </c>
      <c r="B30" s="9" t="s">
        <v>45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 s="8" t="s">
        <v>44</v>
      </c>
      <c r="B31" s="9" t="s">
        <v>108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 s="8" t="s">
        <v>46</v>
      </c>
      <c r="B32" s="9" t="s">
        <v>47</v>
      </c>
      <c r="C32" s="3">
        <v>0</v>
      </c>
      <c r="D32" s="3">
        <v>0</v>
      </c>
      <c r="E32" s="3">
        <v>0</v>
      </c>
      <c r="F32" s="3">
        <v>0</v>
      </c>
    </row>
    <row r="33" spans="1:6" ht="28.5" x14ac:dyDescent="0.25">
      <c r="A33" s="4">
        <v>8</v>
      </c>
      <c r="B33" s="5" t="s">
        <v>62</v>
      </c>
      <c r="C33" s="6">
        <f>C25+C26+C27</f>
        <v>902.2196628600401</v>
      </c>
      <c r="D33" s="6">
        <f>D25+D26+D27</f>
        <v>78.298851999999997</v>
      </c>
      <c r="E33" s="6">
        <f>E25+E26+E27</f>
        <v>196.19343345639996</v>
      </c>
      <c r="F33" s="6">
        <f>F25+F26+F27</f>
        <v>78.298851999999997</v>
      </c>
    </row>
    <row r="34" spans="1:6" ht="28.5" x14ac:dyDescent="0.25">
      <c r="A34" s="4">
        <v>9</v>
      </c>
      <c r="B34" s="5" t="s">
        <v>109</v>
      </c>
      <c r="C34" s="3"/>
      <c r="D34" s="6">
        <f>C33/C37*1000</f>
        <v>78.298851999999997</v>
      </c>
      <c r="E34" s="4"/>
      <c r="F34" s="6">
        <f>E33/E37*1000</f>
        <v>78.298851999999982</v>
      </c>
    </row>
    <row r="35" spans="1:6" ht="28.5" x14ac:dyDescent="0.25">
      <c r="A35" s="4">
        <v>10</v>
      </c>
      <c r="B35" s="5" t="s">
        <v>63</v>
      </c>
      <c r="C35" s="3"/>
      <c r="D35" s="3"/>
      <c r="E35" s="3"/>
      <c r="F35" s="3"/>
    </row>
    <row r="36" spans="1:6" x14ac:dyDescent="0.25">
      <c r="A36" s="8" t="s">
        <v>64</v>
      </c>
      <c r="B36" s="11" t="s">
        <v>65</v>
      </c>
      <c r="C36" s="3"/>
      <c r="D36" s="3"/>
      <c r="E36" s="3"/>
      <c r="F36" s="3"/>
    </row>
    <row r="37" spans="1:6" x14ac:dyDescent="0.25">
      <c r="A37" s="8" t="s">
        <v>66</v>
      </c>
      <c r="B37" s="11" t="s">
        <v>67</v>
      </c>
      <c r="C37" s="6">
        <v>11522.77</v>
      </c>
      <c r="D37" s="3"/>
      <c r="E37" s="6">
        <v>2505.6999999999998</v>
      </c>
      <c r="F37" s="17"/>
    </row>
    <row r="38" spans="1:6" x14ac:dyDescent="0.25">
      <c r="A38" s="18">
        <v>11</v>
      </c>
      <c r="B38" s="5" t="s">
        <v>56</v>
      </c>
      <c r="C38" s="19">
        <f>C27/C25*100</f>
        <v>0</v>
      </c>
      <c r="D38" s="19">
        <f>D27/D25*100</f>
        <v>0</v>
      </c>
      <c r="E38" s="19">
        <f>E27/E25*100</f>
        <v>0</v>
      </c>
      <c r="F38" s="19">
        <f>F27/F25*100</f>
        <v>0</v>
      </c>
    </row>
    <row r="40" spans="1:6" ht="24" customHeight="1" x14ac:dyDescent="0.25">
      <c r="A40" s="73" t="s">
        <v>121</v>
      </c>
      <c r="B40" s="78"/>
      <c r="C40" s="64"/>
      <c r="D40" s="65"/>
      <c r="E40" s="36"/>
      <c r="F40" s="36"/>
    </row>
    <row r="41" spans="1:6" ht="15.75" x14ac:dyDescent="0.25">
      <c r="A41" s="78"/>
      <c r="B41" s="78"/>
      <c r="C41" s="64"/>
      <c r="D41" s="66"/>
      <c r="E41" s="36"/>
      <c r="F41" s="36"/>
    </row>
    <row r="42" spans="1:6" ht="18.75" x14ac:dyDescent="0.3">
      <c r="A42" s="78"/>
      <c r="B42" s="78"/>
      <c r="C42" s="67"/>
      <c r="D42" s="67"/>
      <c r="E42" s="71"/>
      <c r="F42" s="72"/>
    </row>
    <row r="43" spans="1:6" ht="18.75" x14ac:dyDescent="0.3">
      <c r="A43" s="78"/>
      <c r="B43" s="78"/>
      <c r="C43" s="67"/>
      <c r="D43" s="63"/>
      <c r="E43" s="83"/>
      <c r="F43" s="83"/>
    </row>
    <row r="44" spans="1:6" ht="18.75" x14ac:dyDescent="0.3">
      <c r="A44" s="78"/>
      <c r="B44" s="78"/>
      <c r="C44" s="68"/>
      <c r="D44" s="36"/>
      <c r="E44" s="36"/>
      <c r="F44" s="70" t="s">
        <v>119</v>
      </c>
    </row>
    <row r="45" spans="1:6" ht="15.75" x14ac:dyDescent="0.25">
      <c r="B45" s="44"/>
      <c r="C45" s="44"/>
      <c r="D45" s="44"/>
    </row>
  </sheetData>
  <mergeCells count="9">
    <mergeCell ref="E43:F43"/>
    <mergeCell ref="A3:F3"/>
    <mergeCell ref="A4:F4"/>
    <mergeCell ref="E1:F1"/>
    <mergeCell ref="E6:F6"/>
    <mergeCell ref="C6:D6"/>
    <mergeCell ref="A6:A7"/>
    <mergeCell ref="B6:B7"/>
    <mergeCell ref="A40:B44"/>
  </mergeCells>
  <phoneticPr fontId="14" type="noConversion"/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28" zoomScaleNormal="100" workbookViewId="0">
      <selection activeCell="B45" sqref="B45"/>
    </sheetView>
  </sheetViews>
  <sheetFormatPr defaultColWidth="8.85546875" defaultRowHeight="15" x14ac:dyDescent="0.25"/>
  <cols>
    <col min="1" max="1" width="6.42578125" style="1" customWidth="1"/>
    <col min="2" max="2" width="42.140625" style="1" customWidth="1"/>
    <col min="3" max="3" width="14.42578125" style="1" customWidth="1"/>
    <col min="4" max="4" width="13.28515625" style="1" customWidth="1"/>
    <col min="5" max="5" width="14.140625" style="1" customWidth="1"/>
    <col min="6" max="6" width="13.42578125" style="1" customWidth="1"/>
    <col min="7" max="16384" width="8.85546875" style="1"/>
  </cols>
  <sheetData>
    <row r="1" spans="1:6" ht="127.5" customHeight="1" x14ac:dyDescent="0.3">
      <c r="A1" s="57"/>
      <c r="B1" s="57"/>
      <c r="C1" s="57"/>
      <c r="D1" s="86" t="s">
        <v>128</v>
      </c>
      <c r="E1" s="87"/>
      <c r="F1" s="87"/>
    </row>
    <row r="2" spans="1:6" ht="18.75" customHeight="1" x14ac:dyDescent="0.3">
      <c r="A2" s="57"/>
      <c r="B2" s="57"/>
      <c r="C2" s="57"/>
      <c r="D2" s="57"/>
      <c r="E2" s="58"/>
      <c r="F2" s="59"/>
    </row>
    <row r="3" spans="1:6" ht="29.45" customHeight="1" x14ac:dyDescent="0.25">
      <c r="A3" s="84" t="s">
        <v>99</v>
      </c>
      <c r="B3" s="84"/>
      <c r="C3" s="84"/>
      <c r="D3" s="84"/>
      <c r="E3" s="84"/>
      <c r="F3" s="84"/>
    </row>
    <row r="4" spans="1:6" ht="18.75" x14ac:dyDescent="0.3">
      <c r="A4" s="75" t="s">
        <v>0</v>
      </c>
      <c r="B4" s="75"/>
      <c r="C4" s="75"/>
      <c r="D4" s="75"/>
      <c r="E4" s="75"/>
      <c r="F4" s="75"/>
    </row>
    <row r="6" spans="1:6" ht="27.6" customHeight="1" x14ac:dyDescent="0.25">
      <c r="A6" s="80" t="s">
        <v>1</v>
      </c>
      <c r="B6" s="80" t="s">
        <v>2</v>
      </c>
      <c r="C6" s="85" t="s">
        <v>3</v>
      </c>
      <c r="D6" s="85"/>
      <c r="E6" s="85" t="s">
        <v>4</v>
      </c>
      <c r="F6" s="85"/>
    </row>
    <row r="7" spans="1:6" x14ac:dyDescent="0.25">
      <c r="A7" s="80"/>
      <c r="B7" s="80"/>
      <c r="C7" s="3" t="s">
        <v>5</v>
      </c>
      <c r="D7" s="3" t="s">
        <v>6</v>
      </c>
      <c r="E7" s="3" t="s">
        <v>5</v>
      </c>
      <c r="F7" s="3" t="s">
        <v>6</v>
      </c>
    </row>
    <row r="8" spans="1:6" x14ac:dyDescent="0.25">
      <c r="A8" s="4">
        <v>1</v>
      </c>
      <c r="B8" s="5" t="s">
        <v>7</v>
      </c>
      <c r="C8" s="6">
        <f>C9+C10+C11+C14</f>
        <v>213.43773961463606</v>
      </c>
      <c r="D8" s="6">
        <f>D9+D10+D11+D14</f>
        <v>18.523129999999998</v>
      </c>
      <c r="E8" s="6">
        <f>E9+E10+E11+E14</f>
        <v>46.413400957616403</v>
      </c>
      <c r="F8" s="6">
        <f>F9+F10+F11+F14</f>
        <v>18.523129999999998</v>
      </c>
    </row>
    <row r="9" spans="1:6" x14ac:dyDescent="0.25">
      <c r="A9" s="7" t="s">
        <v>8</v>
      </c>
      <c r="B9" s="5" t="s">
        <v>69</v>
      </c>
      <c r="C9" s="6">
        <f>D9*$C$31/1000</f>
        <v>10.470510643600001</v>
      </c>
      <c r="D9" s="6">
        <v>0.90868000000000004</v>
      </c>
      <c r="E9" s="6">
        <f>F9*$E$31/1000</f>
        <v>2.276879476</v>
      </c>
      <c r="F9" s="6">
        <v>0.90868000000000004</v>
      </c>
    </row>
    <row r="10" spans="1:6" ht="28.5" x14ac:dyDescent="0.25">
      <c r="A10" s="7" t="s">
        <v>18</v>
      </c>
      <c r="B10" s="5" t="s">
        <v>19</v>
      </c>
      <c r="C10" s="6">
        <f>D10*$C$31/1000</f>
        <v>90.321347872700002</v>
      </c>
      <c r="D10" s="6">
        <v>7.8385100000000003</v>
      </c>
      <c r="E10" s="6">
        <f>F10*$E$31/1000</f>
        <v>19.640954507</v>
      </c>
      <c r="F10" s="6">
        <v>7.8385100000000003</v>
      </c>
    </row>
    <row r="11" spans="1:6" x14ac:dyDescent="0.25">
      <c r="A11" s="7" t="s">
        <v>20</v>
      </c>
      <c r="B11" s="5" t="s">
        <v>21</v>
      </c>
      <c r="C11" s="6">
        <f>SUM(C12:C13)</f>
        <v>73.11586633633604</v>
      </c>
      <c r="D11" s="6">
        <v>6.3453400000000002</v>
      </c>
      <c r="E11" s="6">
        <f>SUM(E12:E13)</f>
        <v>15.8995125546164</v>
      </c>
      <c r="F11" s="6">
        <v>6.3453400000000002</v>
      </c>
    </row>
    <row r="12" spans="1:6" x14ac:dyDescent="0.25">
      <c r="A12" s="8" t="s">
        <v>22</v>
      </c>
      <c r="B12" s="9" t="s">
        <v>23</v>
      </c>
      <c r="C12" s="10">
        <f>D12*$C$31/1000</f>
        <v>65.912315675521356</v>
      </c>
      <c r="D12" s="10">
        <v>5.7201797550000002</v>
      </c>
      <c r="E12" s="10">
        <f>F12*$E$31/1000</f>
        <v>14.3330544121035</v>
      </c>
      <c r="F12" s="10">
        <v>5.7201797550000002</v>
      </c>
    </row>
    <row r="13" spans="1:6" x14ac:dyDescent="0.25">
      <c r="A13" s="8" t="s">
        <v>24</v>
      </c>
      <c r="B13" s="9" t="s">
        <v>25</v>
      </c>
      <c r="C13" s="10">
        <f>D13*$C$31/1000</f>
        <v>7.2035506608146909</v>
      </c>
      <c r="D13" s="10">
        <v>0.62515789700000002</v>
      </c>
      <c r="E13" s="10">
        <f>F13*$E$31/1000</f>
        <v>1.5664581425128998</v>
      </c>
      <c r="F13" s="10">
        <v>0.62515789700000002</v>
      </c>
    </row>
    <row r="14" spans="1:6" x14ac:dyDescent="0.25">
      <c r="A14" s="7" t="s">
        <v>26</v>
      </c>
      <c r="B14" s="5" t="s">
        <v>27</v>
      </c>
      <c r="C14" s="6">
        <f>C15+C16</f>
        <v>39.530014762</v>
      </c>
      <c r="D14" s="6">
        <f>D15+D16</f>
        <v>3.4305999999999996</v>
      </c>
      <c r="E14" s="6">
        <f>E15+E16</f>
        <v>8.596054419999998</v>
      </c>
      <c r="F14" s="6">
        <f>F15+F16</f>
        <v>3.4305999999999996</v>
      </c>
    </row>
    <row r="15" spans="1:6" ht="30" x14ac:dyDescent="0.25">
      <c r="A15" s="8" t="s">
        <v>28</v>
      </c>
      <c r="B15" s="11" t="s">
        <v>29</v>
      </c>
      <c r="C15" s="10">
        <f>D15*$C$31/1000</f>
        <v>36.137941729399998</v>
      </c>
      <c r="D15" s="10">
        <v>3.1362199999999998</v>
      </c>
      <c r="E15" s="10">
        <f>F15*$E$31/1000</f>
        <v>7.8584264539999982</v>
      </c>
      <c r="F15" s="10">
        <v>3.1362199999999998</v>
      </c>
    </row>
    <row r="16" spans="1:6" x14ac:dyDescent="0.25">
      <c r="A16" s="8" t="s">
        <v>30</v>
      </c>
      <c r="B16" s="9" t="s">
        <v>31</v>
      </c>
      <c r="C16" s="10">
        <f>D16*$C$31/1000</f>
        <v>3.3920730325999999</v>
      </c>
      <c r="D16" s="10">
        <v>0.29437999999999998</v>
      </c>
      <c r="E16" s="10">
        <f>F16*$E$31/1000</f>
        <v>0.73762796599999991</v>
      </c>
      <c r="F16" s="10">
        <v>0.29437999999999998</v>
      </c>
    </row>
    <row r="17" spans="1:6" x14ac:dyDescent="0.25">
      <c r="A17" s="3">
        <v>2</v>
      </c>
      <c r="B17" s="5" t="s">
        <v>32</v>
      </c>
      <c r="C17" s="6">
        <f>SUM(C18:C19)</f>
        <v>27.854452831800003</v>
      </c>
      <c r="D17" s="6">
        <f>SUM(D18:D19)</f>
        <v>2.4173399999999998</v>
      </c>
      <c r="E17" s="6">
        <f>SUM(E18:E19)</f>
        <v>6.0571288379999997</v>
      </c>
      <c r="F17" s="6">
        <f>SUM(F18:F19)</f>
        <v>2.4173399999999998</v>
      </c>
    </row>
    <row r="18" spans="1:6" ht="30" x14ac:dyDescent="0.25">
      <c r="A18" s="8" t="s">
        <v>33</v>
      </c>
      <c r="B18" s="11" t="s">
        <v>29</v>
      </c>
      <c r="C18" s="10">
        <f>D18*$C$31/1000</f>
        <v>25.370834986000002</v>
      </c>
      <c r="D18" s="10">
        <v>2.2018</v>
      </c>
      <c r="E18" s="10">
        <f>F18*$E$31/1000</f>
        <v>5.5170502599999995</v>
      </c>
      <c r="F18" s="10">
        <v>2.2018</v>
      </c>
    </row>
    <row r="19" spans="1:6" x14ac:dyDescent="0.25">
      <c r="A19" s="8" t="s">
        <v>34</v>
      </c>
      <c r="B19" s="9" t="s">
        <v>31</v>
      </c>
      <c r="C19" s="10">
        <f>D19*$C$31/1000</f>
        <v>2.4836178458000004</v>
      </c>
      <c r="D19" s="10">
        <v>0.21554000000000001</v>
      </c>
      <c r="E19" s="10">
        <f>F19*$E$31/1000</f>
        <v>0.54007857800000003</v>
      </c>
      <c r="F19" s="10">
        <v>0.21554000000000001</v>
      </c>
    </row>
    <row r="20" spans="1:6" x14ac:dyDescent="0.25">
      <c r="A20" s="4">
        <v>3</v>
      </c>
      <c r="B20" s="5" t="s">
        <v>35</v>
      </c>
      <c r="C20" s="6">
        <f>D20*$C$31/1000</f>
        <v>0</v>
      </c>
      <c r="D20" s="6">
        <v>0</v>
      </c>
      <c r="E20" s="6">
        <f>F20*$E$31/1000</f>
        <v>0</v>
      </c>
      <c r="F20" s="6">
        <v>0</v>
      </c>
    </row>
    <row r="21" spans="1:6" x14ac:dyDescent="0.25">
      <c r="A21" s="4">
        <v>4</v>
      </c>
      <c r="B21" s="5" t="s">
        <v>36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5">
      <c r="A22" s="4">
        <v>5</v>
      </c>
      <c r="B22" s="5" t="s">
        <v>37</v>
      </c>
      <c r="C22" s="6">
        <f>C8+C17+C20</f>
        <v>241.29219244643605</v>
      </c>
      <c r="D22" s="6">
        <f>D8+D17+D20</f>
        <v>20.940469999999998</v>
      </c>
      <c r="E22" s="6">
        <f>E8+E17+E20</f>
        <v>52.4705297956164</v>
      </c>
      <c r="F22" s="6">
        <f>F8+F17+F20</f>
        <v>20.940469999999998</v>
      </c>
    </row>
    <row r="23" spans="1:6" x14ac:dyDescent="0.25">
      <c r="A23" s="4">
        <v>6</v>
      </c>
      <c r="B23" s="5" t="s">
        <v>38</v>
      </c>
      <c r="C23" s="4">
        <v>0</v>
      </c>
      <c r="D23" s="4">
        <v>0</v>
      </c>
      <c r="E23" s="32">
        <v>0</v>
      </c>
      <c r="F23" s="32">
        <v>0</v>
      </c>
    </row>
    <row r="24" spans="1:6" x14ac:dyDescent="0.25">
      <c r="A24" s="4">
        <v>7</v>
      </c>
      <c r="B24" s="5" t="s">
        <v>39</v>
      </c>
      <c r="C24" s="4">
        <v>0</v>
      </c>
      <c r="D24" s="4">
        <v>0</v>
      </c>
      <c r="E24" s="32">
        <v>0</v>
      </c>
      <c r="F24" s="32">
        <v>0</v>
      </c>
    </row>
    <row r="25" spans="1:6" x14ac:dyDescent="0.25">
      <c r="A25" s="8" t="s">
        <v>40</v>
      </c>
      <c r="B25" s="9" t="s">
        <v>41</v>
      </c>
      <c r="C25" s="3">
        <v>0</v>
      </c>
      <c r="D25" s="3">
        <v>0</v>
      </c>
      <c r="E25" s="33">
        <v>0</v>
      </c>
      <c r="F25" s="33">
        <v>0</v>
      </c>
    </row>
    <row r="26" spans="1:6" x14ac:dyDescent="0.25">
      <c r="A26" s="8" t="s">
        <v>42</v>
      </c>
      <c r="B26" s="9" t="s">
        <v>57</v>
      </c>
      <c r="C26" s="3">
        <v>0</v>
      </c>
      <c r="D26" s="3">
        <v>0</v>
      </c>
      <c r="E26" s="33">
        <v>0</v>
      </c>
      <c r="F26" s="33">
        <v>0</v>
      </c>
    </row>
    <row r="27" spans="1:6" ht="30" x14ac:dyDescent="0.25">
      <c r="A27" s="8" t="s">
        <v>43</v>
      </c>
      <c r="B27" s="9" t="s">
        <v>45</v>
      </c>
      <c r="C27" s="3">
        <v>0</v>
      </c>
      <c r="D27" s="3">
        <v>0</v>
      </c>
      <c r="E27" s="33">
        <v>0</v>
      </c>
      <c r="F27" s="33">
        <v>0</v>
      </c>
    </row>
    <row r="28" spans="1:6" x14ac:dyDescent="0.25">
      <c r="A28" s="8" t="s">
        <v>44</v>
      </c>
      <c r="B28" s="9" t="s">
        <v>108</v>
      </c>
      <c r="C28" s="3">
        <v>0</v>
      </c>
      <c r="D28" s="3">
        <v>0</v>
      </c>
      <c r="E28" s="33">
        <v>0</v>
      </c>
      <c r="F28" s="33">
        <v>0</v>
      </c>
    </row>
    <row r="29" spans="1:6" ht="28.5" x14ac:dyDescent="0.25">
      <c r="A29" s="4">
        <v>8</v>
      </c>
      <c r="B29" s="5" t="s">
        <v>70</v>
      </c>
      <c r="C29" s="6">
        <f>C22+C23+C24</f>
        <v>241.29219244643605</v>
      </c>
      <c r="D29" s="6">
        <f>D22+D23+D24</f>
        <v>20.940469999999998</v>
      </c>
      <c r="E29" s="6">
        <f>E22+E23+E24</f>
        <v>52.4705297956164</v>
      </c>
      <c r="F29" s="6">
        <f>F21+F22+F23</f>
        <v>20.940469999999998</v>
      </c>
    </row>
    <row r="30" spans="1:6" ht="28.5" x14ac:dyDescent="0.25">
      <c r="A30" s="4">
        <v>9</v>
      </c>
      <c r="B30" s="5" t="s">
        <v>112</v>
      </c>
      <c r="C30" s="3"/>
      <c r="D30" s="6">
        <f>C29/C31*1000</f>
        <v>20.940467651999999</v>
      </c>
      <c r="E30" s="6"/>
      <c r="F30" s="6">
        <f>E29/E31*1000</f>
        <v>20.940467651999999</v>
      </c>
    </row>
    <row r="31" spans="1:6" ht="28.5" x14ac:dyDescent="0.25">
      <c r="A31" s="4">
        <v>10</v>
      </c>
      <c r="B31" s="5" t="s">
        <v>55</v>
      </c>
      <c r="C31" s="6">
        <v>11522.77</v>
      </c>
      <c r="D31" s="3"/>
      <c r="E31" s="6">
        <v>2505.6999999999998</v>
      </c>
      <c r="F31" s="10"/>
    </row>
    <row r="32" spans="1:6" x14ac:dyDescent="0.25">
      <c r="A32" s="18">
        <v>11</v>
      </c>
      <c r="B32" s="5" t="s">
        <v>56</v>
      </c>
      <c r="C32" s="10">
        <f>C24/C22</f>
        <v>0</v>
      </c>
      <c r="D32" s="10">
        <f>D24/D22</f>
        <v>0</v>
      </c>
      <c r="E32" s="10">
        <f>E24/E22</f>
        <v>0</v>
      </c>
      <c r="F32" s="10">
        <f>F24/F22</f>
        <v>0</v>
      </c>
    </row>
    <row r="34" spans="1:7" ht="15.75" x14ac:dyDescent="0.25">
      <c r="A34" s="73" t="s">
        <v>121</v>
      </c>
      <c r="B34" s="78"/>
      <c r="C34" s="64"/>
      <c r="D34" s="65"/>
      <c r="E34" s="36"/>
      <c r="F34" s="36"/>
      <c r="G34" s="36"/>
    </row>
    <row r="35" spans="1:7" ht="15.75" x14ac:dyDescent="0.25">
      <c r="A35" s="78"/>
      <c r="B35" s="78"/>
      <c r="C35" s="64"/>
      <c r="D35" s="66"/>
      <c r="E35" s="36"/>
      <c r="F35" s="36"/>
      <c r="G35" s="36"/>
    </row>
    <row r="36" spans="1:7" ht="18.75" x14ac:dyDescent="0.3">
      <c r="A36" s="78"/>
      <c r="B36" s="78"/>
      <c r="C36" s="67"/>
      <c r="D36" s="67"/>
      <c r="E36" s="71"/>
      <c r="F36" s="72"/>
      <c r="G36" s="36"/>
    </row>
    <row r="37" spans="1:7" ht="18.75" x14ac:dyDescent="0.3">
      <c r="A37" s="78"/>
      <c r="B37" s="78"/>
      <c r="C37" s="67"/>
      <c r="D37" s="63"/>
      <c r="E37" s="83"/>
      <c r="F37" s="83"/>
      <c r="G37" s="36"/>
    </row>
    <row r="38" spans="1:7" ht="42.75" customHeight="1" x14ac:dyDescent="0.3">
      <c r="A38" s="78"/>
      <c r="B38" s="78"/>
      <c r="C38" s="68"/>
      <c r="D38" s="36"/>
      <c r="E38" s="36"/>
      <c r="F38" s="70" t="s">
        <v>119</v>
      </c>
      <c r="G38" s="36"/>
    </row>
    <row r="39" spans="1:7" ht="15.75" x14ac:dyDescent="0.25">
      <c r="B39" s="44"/>
      <c r="C39" s="44"/>
      <c r="D39" s="44"/>
    </row>
  </sheetData>
  <mergeCells count="9">
    <mergeCell ref="D1:F1"/>
    <mergeCell ref="E37:F37"/>
    <mergeCell ref="A3:F3"/>
    <mergeCell ref="A4:F4"/>
    <mergeCell ref="E6:F6"/>
    <mergeCell ref="C6:D6"/>
    <mergeCell ref="A6:A7"/>
    <mergeCell ref="B6:B7"/>
    <mergeCell ref="A34:B38"/>
  </mergeCells>
  <phoneticPr fontId="14" type="noConversion"/>
  <pageMargins left="0.70866141732283472" right="0.31496062992125984" top="0.74803149606299213" bottom="0.74803149606299213" header="0.31496062992125984" footer="0.31496062992125984"/>
  <pageSetup paperSize="9" scale="8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B45" sqref="B45"/>
    </sheetView>
  </sheetViews>
  <sheetFormatPr defaultColWidth="8.85546875" defaultRowHeight="15.75" x14ac:dyDescent="0.25"/>
  <cols>
    <col min="1" max="1" width="8.85546875" style="24" customWidth="1"/>
    <col min="2" max="2" width="48.28515625" style="20" customWidth="1"/>
    <col min="3" max="3" width="22" style="25" customWidth="1"/>
    <col min="4" max="4" width="22" style="20" customWidth="1"/>
    <col min="5" max="5" width="8.85546875" style="20" customWidth="1"/>
    <col min="6" max="6" width="12" style="21" bestFit="1" customWidth="1"/>
    <col min="7" max="8" width="8.85546875" style="21" customWidth="1"/>
    <col min="9" max="250" width="8.85546875" style="20" customWidth="1"/>
    <col min="251" max="251" width="46.7109375" style="20" customWidth="1"/>
    <col min="252" max="252" width="13.42578125" style="20" customWidth="1"/>
    <col min="253" max="253" width="13.28515625" style="20" customWidth="1"/>
    <col min="254" max="255" width="15.85546875" style="20" customWidth="1"/>
    <col min="256" max="16384" width="8.85546875" style="20"/>
  </cols>
  <sheetData>
    <row r="1" spans="1:6" ht="118.5" customHeight="1" x14ac:dyDescent="0.3">
      <c r="A1" s="60"/>
      <c r="B1" s="61"/>
      <c r="C1" s="74" t="s">
        <v>129</v>
      </c>
      <c r="D1" s="79"/>
    </row>
    <row r="2" spans="1:6" ht="15.75" customHeight="1" x14ac:dyDescent="0.3">
      <c r="A2" s="60"/>
      <c r="B2" s="61"/>
      <c r="C2" s="58"/>
      <c r="D2" s="59"/>
    </row>
    <row r="3" spans="1:6" ht="35.450000000000003" customHeight="1" x14ac:dyDescent="0.25">
      <c r="A3" s="88" t="s">
        <v>104</v>
      </c>
      <c r="B3" s="88"/>
      <c r="C3" s="88"/>
      <c r="D3" s="88"/>
    </row>
    <row r="4" spans="1:6" x14ac:dyDescent="0.25">
      <c r="A4" s="13"/>
      <c r="B4" s="89"/>
      <c r="C4" s="89"/>
      <c r="D4" s="89"/>
      <c r="F4" s="22"/>
    </row>
    <row r="5" spans="1:6" ht="44.25" customHeight="1" x14ac:dyDescent="0.25">
      <c r="A5" s="90" t="s">
        <v>72</v>
      </c>
      <c r="B5" s="90" t="s">
        <v>73</v>
      </c>
      <c r="C5" s="91" t="s">
        <v>103</v>
      </c>
      <c r="D5" s="91" t="s">
        <v>74</v>
      </c>
      <c r="F5" s="23"/>
    </row>
    <row r="6" spans="1:6" ht="99" customHeight="1" x14ac:dyDescent="0.25">
      <c r="A6" s="90"/>
      <c r="B6" s="90"/>
      <c r="C6" s="91"/>
      <c r="D6" s="91"/>
    </row>
    <row r="7" spans="1:6" ht="18" x14ac:dyDescent="0.25">
      <c r="A7" s="90"/>
      <c r="B7" s="90"/>
      <c r="C7" s="28" t="s">
        <v>6</v>
      </c>
      <c r="D7" s="8" t="s">
        <v>95</v>
      </c>
    </row>
    <row r="8" spans="1:6" x14ac:dyDescent="0.25">
      <c r="A8" s="26">
        <v>1</v>
      </c>
      <c r="B8" s="26">
        <v>2</v>
      </c>
      <c r="C8" s="28">
        <v>3</v>
      </c>
      <c r="D8" s="28">
        <v>4</v>
      </c>
    </row>
    <row r="9" spans="1:6" ht="42.75" x14ac:dyDescent="0.25">
      <c r="A9" s="7">
        <v>1</v>
      </c>
      <c r="B9" s="12" t="s">
        <v>75</v>
      </c>
      <c r="C9" s="30">
        <v>1434.1</v>
      </c>
      <c r="D9" s="30">
        <v>74.87</v>
      </c>
    </row>
    <row r="10" spans="1:6" x14ac:dyDescent="0.25">
      <c r="A10" s="8" t="s">
        <v>8</v>
      </c>
      <c r="B10" s="11" t="s">
        <v>76</v>
      </c>
      <c r="C10" s="29">
        <v>880.23</v>
      </c>
      <c r="D10" s="29">
        <v>45.95</v>
      </c>
    </row>
    <row r="11" spans="1:6" ht="28.5" x14ac:dyDescent="0.25">
      <c r="A11" s="7">
        <v>2</v>
      </c>
      <c r="B11" s="12" t="s">
        <v>77</v>
      </c>
      <c r="C11" s="30">
        <v>10.050000000000001</v>
      </c>
      <c r="D11" s="30">
        <f>SUM(D12:D13)</f>
        <v>0.52</v>
      </c>
    </row>
    <row r="12" spans="1:6" ht="30" x14ac:dyDescent="0.25">
      <c r="A12" s="8" t="s">
        <v>78</v>
      </c>
      <c r="B12" s="11" t="s">
        <v>29</v>
      </c>
      <c r="C12" s="29">
        <v>7.14</v>
      </c>
      <c r="D12" s="29">
        <v>0.45</v>
      </c>
    </row>
    <row r="13" spans="1:6" x14ac:dyDescent="0.25">
      <c r="A13" s="8" t="s">
        <v>34</v>
      </c>
      <c r="B13" s="11" t="s">
        <v>79</v>
      </c>
      <c r="C13" s="29">
        <v>1.57</v>
      </c>
      <c r="D13" s="29">
        <v>7.0000000000000007E-2</v>
      </c>
    </row>
    <row r="14" spans="1:6" ht="30" x14ac:dyDescent="0.25">
      <c r="A14" s="8">
        <v>3</v>
      </c>
      <c r="B14" s="11" t="s">
        <v>80</v>
      </c>
      <c r="C14" s="29" t="s">
        <v>100</v>
      </c>
      <c r="D14" s="35">
        <v>9.4</v>
      </c>
    </row>
    <row r="15" spans="1:6" x14ac:dyDescent="0.25">
      <c r="A15" s="8">
        <v>4</v>
      </c>
      <c r="B15" s="11" t="s">
        <v>81</v>
      </c>
      <c r="C15" s="29">
        <v>0</v>
      </c>
      <c r="D15" s="29">
        <v>0</v>
      </c>
    </row>
    <row r="16" spans="1:6" x14ac:dyDescent="0.25">
      <c r="A16" s="8">
        <v>5</v>
      </c>
      <c r="B16" s="11" t="s">
        <v>82</v>
      </c>
      <c r="C16" s="29">
        <f>C9+C11</f>
        <v>1444.1499999999999</v>
      </c>
      <c r="D16" s="29">
        <f>D9+D11+D14</f>
        <v>84.79</v>
      </c>
    </row>
    <row r="17" spans="1:4" x14ac:dyDescent="0.25">
      <c r="A17" s="8">
        <v>6</v>
      </c>
      <c r="B17" s="11" t="s">
        <v>83</v>
      </c>
      <c r="C17" s="29">
        <v>7.08</v>
      </c>
      <c r="D17" s="29">
        <v>0.374</v>
      </c>
    </row>
    <row r="18" spans="1:4" ht="28.5" x14ac:dyDescent="0.25">
      <c r="A18" s="8">
        <v>7</v>
      </c>
      <c r="B18" s="12" t="s">
        <v>84</v>
      </c>
      <c r="C18" s="30">
        <f>C16+C17</f>
        <v>1451.2299999999998</v>
      </c>
      <c r="D18" s="30">
        <f>D16+D17</f>
        <v>85.164000000000001</v>
      </c>
    </row>
    <row r="19" spans="1:4" x14ac:dyDescent="0.25">
      <c r="A19" s="8">
        <v>8</v>
      </c>
      <c r="B19" s="11" t="s">
        <v>85</v>
      </c>
      <c r="C19" s="29">
        <v>0</v>
      </c>
      <c r="D19" s="29">
        <v>0</v>
      </c>
    </row>
    <row r="20" spans="1:4" x14ac:dyDescent="0.25">
      <c r="A20" s="8" t="s">
        <v>113</v>
      </c>
      <c r="B20" s="27" t="s">
        <v>86</v>
      </c>
      <c r="C20" s="29">
        <f>+C19-C21</f>
        <v>0</v>
      </c>
      <c r="D20" s="29">
        <f>+D19-D21</f>
        <v>0</v>
      </c>
    </row>
    <row r="21" spans="1:4" x14ac:dyDescent="0.25">
      <c r="A21" s="8" t="s">
        <v>114</v>
      </c>
      <c r="B21" s="27" t="s">
        <v>41</v>
      </c>
      <c r="C21" s="29">
        <f>0.18*C19</f>
        <v>0</v>
      </c>
      <c r="D21" s="29">
        <f>0.18*D19</f>
        <v>0</v>
      </c>
    </row>
    <row r="22" spans="1:4" x14ac:dyDescent="0.25">
      <c r="A22" s="7">
        <v>10</v>
      </c>
      <c r="B22" s="12" t="s">
        <v>87</v>
      </c>
      <c r="C22" s="30">
        <f>C18+C19</f>
        <v>1451.2299999999998</v>
      </c>
      <c r="D22" s="30">
        <f>D18+D19</f>
        <v>85.164000000000001</v>
      </c>
    </row>
    <row r="23" spans="1:4" x14ac:dyDescent="0.25">
      <c r="A23" s="8">
        <v>11</v>
      </c>
      <c r="B23" s="11" t="s">
        <v>88</v>
      </c>
      <c r="C23" s="29">
        <f>C22*20%</f>
        <v>290.24599999999998</v>
      </c>
      <c r="D23" s="29">
        <f>D22*20%</f>
        <v>17.032800000000002</v>
      </c>
    </row>
    <row r="24" spans="1:4" ht="28.5" x14ac:dyDescent="0.25">
      <c r="A24" s="41">
        <v>12</v>
      </c>
      <c r="B24" s="42" t="s">
        <v>89</v>
      </c>
      <c r="C24" s="43">
        <f>C22+C23</f>
        <v>1741.4759999999997</v>
      </c>
      <c r="D24" s="43">
        <f>D22+D23</f>
        <v>102.1968</v>
      </c>
    </row>
    <row r="25" spans="1:4" x14ac:dyDescent="0.25">
      <c r="A25" s="8" t="s">
        <v>90</v>
      </c>
      <c r="B25" s="11" t="s">
        <v>91</v>
      </c>
      <c r="C25" s="29">
        <f>C10*1.2</f>
        <v>1056.2760000000001</v>
      </c>
      <c r="D25" s="29">
        <f>D10*1.2</f>
        <v>55.14</v>
      </c>
    </row>
    <row r="26" spans="1:4" x14ac:dyDescent="0.25">
      <c r="A26" s="8" t="s">
        <v>93</v>
      </c>
      <c r="B26" s="11" t="s">
        <v>92</v>
      </c>
      <c r="C26" s="29">
        <f>C25/C24%</f>
        <v>60.654065861372779</v>
      </c>
      <c r="D26" s="29">
        <f>D25/D24%</f>
        <v>53.954722652764083</v>
      </c>
    </row>
    <row r="27" spans="1:4" x14ac:dyDescent="0.25">
      <c r="A27" s="8" t="s">
        <v>115</v>
      </c>
      <c r="B27" s="11" t="s">
        <v>94</v>
      </c>
      <c r="C27" s="29">
        <f>C24-C25</f>
        <v>685.19999999999959</v>
      </c>
      <c r="D27" s="29">
        <f>D24-D25</f>
        <v>47.056799999999996</v>
      </c>
    </row>
    <row r="28" spans="1:4" x14ac:dyDescent="0.25">
      <c r="A28" s="8" t="s">
        <v>116</v>
      </c>
      <c r="B28" s="11" t="s">
        <v>92</v>
      </c>
      <c r="C28" s="29">
        <f>C27/C24%</f>
        <v>39.345934138627214</v>
      </c>
      <c r="D28" s="29">
        <f>D27/D24%</f>
        <v>46.045277347235917</v>
      </c>
    </row>
    <row r="29" spans="1:4" s="21" customFormat="1" x14ac:dyDescent="0.25">
      <c r="A29" s="24"/>
      <c r="C29" s="13"/>
    </row>
    <row r="30" spans="1:4" s="21" customFormat="1" x14ac:dyDescent="0.25">
      <c r="A30" s="73" t="s">
        <v>121</v>
      </c>
      <c r="B30" s="78"/>
      <c r="C30" s="64"/>
      <c r="D30" s="65"/>
    </row>
    <row r="31" spans="1:4" s="21" customFormat="1" x14ac:dyDescent="0.25">
      <c r="A31" s="78"/>
      <c r="B31" s="78"/>
      <c r="C31" s="64"/>
      <c r="D31" s="66"/>
    </row>
    <row r="32" spans="1:4" ht="18.75" x14ac:dyDescent="0.3">
      <c r="A32" s="78"/>
      <c r="B32" s="78"/>
      <c r="C32" s="67"/>
      <c r="D32" s="67"/>
    </row>
    <row r="33" spans="1:4" ht="18.75" x14ac:dyDescent="0.3">
      <c r="A33" s="78"/>
      <c r="B33" s="78"/>
      <c r="C33" s="67"/>
      <c r="D33" s="63"/>
    </row>
    <row r="34" spans="1:4" ht="27" customHeight="1" x14ac:dyDescent="0.3">
      <c r="A34" s="78"/>
      <c r="B34" s="78"/>
      <c r="C34" s="68"/>
      <c r="D34" s="70" t="s">
        <v>119</v>
      </c>
    </row>
    <row r="35" spans="1:4" x14ac:dyDescent="0.25">
      <c r="A35" s="1"/>
      <c r="B35" s="44"/>
      <c r="C35" s="44"/>
      <c r="D35" s="44"/>
    </row>
  </sheetData>
  <mergeCells count="8">
    <mergeCell ref="A30:B34"/>
    <mergeCell ref="C1:D1"/>
    <mergeCell ref="A3:D3"/>
    <mergeCell ref="B4:D4"/>
    <mergeCell ref="A5:A7"/>
    <mergeCell ref="B5:B7"/>
    <mergeCell ref="D5:D6"/>
    <mergeCell ref="C5:C6"/>
  </mergeCells>
  <phoneticPr fontId="14" type="noConversion"/>
  <conditionalFormatting sqref="D8">
    <cfRule type="cellIs" dxfId="0" priority="1" stopIfTrue="1" operator="equal">
      <formula>0</formula>
    </cfRule>
  </conditionalFormatting>
  <pageMargins left="0.70866141732283472" right="0.31496062992125984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'3'!Print_Area</vt:lpstr>
      <vt:lpstr>'8'!Print_Area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Ekonomist</dc:creator>
  <cp:lastModifiedBy>vlad filonenko</cp:lastModifiedBy>
  <cp:lastPrinted>2018-10-05T07:14:58Z</cp:lastPrinted>
  <dcterms:created xsi:type="dcterms:W3CDTF">2018-09-13T05:33:24Z</dcterms:created>
  <dcterms:modified xsi:type="dcterms:W3CDTF">2023-05-10T13:17:20Z</dcterms:modified>
</cp:coreProperties>
</file>