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2D310626-E138-41D3-A083-90DF44B789BD}" xr6:coauthVersionLast="47" xr6:coauthVersionMax="47" xr10:uidLastSave="{00000000-0000-0000-0000-000000000000}"/>
  <bookViews>
    <workbookView xWindow="1785" yWindow="4185" windowWidth="21600" windowHeight="11295"/>
  </bookViews>
  <sheets>
    <sheet name="Лист1" sheetId="1" r:id="rId1"/>
  </sheets>
  <externalReferences>
    <externalReference r:id="rId2"/>
  </externalReferences>
  <definedNames>
    <definedName name="_xlnm.Print_Area" localSheetId="0">Лист1!$A$1:$P$220</definedName>
    <definedName name="_xlnm.Print_Titles" localSheetId="0">Лист1!$7:$11</definedName>
    <definedName name="Z_17F51BCA_30D4_4BA5_91B1_B5D708EA6335_.wvu.FilterData" localSheetId="0" hidden="1">Лист1!#REF!</definedName>
    <definedName name="Z_3E8B5D44_1F47_47DB_AEF6_9E02DA968465_.wvu.PrintArea" localSheetId="0" hidden="1">Лист1!$A$1:$P$220</definedName>
    <definedName name="Z_3E8B5D44_1F47_47DB_AEF6_9E02DA968465_.wvu.PrintTitles" localSheetId="0" hidden="1">Лист1!$7:$11</definedName>
    <definedName name="Z_565324A5_B902_4B8A_8085_BFE67814F646_.wvu.PrintArea" localSheetId="0" hidden="1">Лист1!$A$1:$P$220</definedName>
    <definedName name="Z_565324A5_B902_4B8A_8085_BFE67814F646_.wvu.PrintTitles" localSheetId="0" hidden="1">Лист1!$7:$11</definedName>
    <definedName name="Z_67F54138_C5B8_44EC_89B0_CFD9FE5AF613_.wvu.PrintArea" localSheetId="0" hidden="1">Лист1!$A$1:$P$220</definedName>
    <definedName name="Z_67F54138_C5B8_44EC_89B0_CFD9FE5AF613_.wvu.PrintTitles" localSheetId="0" hidden="1">Лист1!$7:$11</definedName>
    <definedName name="Z_AEF73355_7711_4F8C_9605_6024BED27334_.wvu.FilterData" localSheetId="0" hidden="1">Лист1!#REF!</definedName>
    <definedName name="Z_B6D3B5DC_247D_4359_9852_468EC5155F7F_.wvu.FilterData" localSheetId="0" hidden="1">Лист1!#REF!</definedName>
    <definedName name="Z_B97E1CC6_3C81_4BF1_9EB7_FC0E55DDEF82_.wvu.FilterData" localSheetId="0" hidden="1">Лист1!#REF!</definedName>
  </definedNames>
  <calcPr calcId="191029" fullCalcOnLoad="1"/>
  <customWorkbookViews>
    <customWorkbookView name="Василенко Лариса - Личное представление" guid="{565324A5-B902-4B8A-8085-BFE67814F646}" mergeInterval="0" personalView="1" maximized="1" xWindow="-11" yWindow="-11" windowWidth="1942" windowHeight="1046" activeSheetId="1"/>
    <customWorkbookView name="Анна Фаворська - Личное представление" guid="{3E8B5D44-1F47-47DB-AEF6-9E02DA968465}" mergeInterval="0" personalView="1" maximized="1" windowWidth="1916" windowHeight="754" activeSheetId="1"/>
    <customWorkbookView name="Осіпова Оксана - Личное представление" guid="{A7D484BE-D298-4941-B8BD-929A3A9BB850}" mergeInterval="0" personalView="1" maximized="1" windowWidth="1916" windowHeight="909" activeSheetId="1"/>
    <customWorkbookView name="Тарасенко Марина - Личное представление" guid="{4EEBA1B2-4702-4C62-9B5D-96268ADDA959}" mergeInterval="0" personalView="1" maximized="1" xWindow="-8" yWindow="-8" windowWidth="1936" windowHeight="1056" activeSheetId="1"/>
    <customWorkbookView name="Гавриленко Марина - Личное представление" guid="{1E643C6B-E519-40AD-BCEE-6C537A5D86D2}" mergeInterval="0" personalView="1" maximized="1" xWindow="-9" yWindow="-9" windowWidth="1938" windowHeight="1050" activeSheetId="1"/>
    <customWorkbookView name="Журавлева Алла - Личное представление" guid="{64ADDE3F-5F33-43CB-8CA8-615F5FB7B316}" mergeInterval="0" personalView="1" maximized="1" xWindow="-8" yWindow="-8" windowWidth="1936" windowHeight="1056" activeSheetId="1"/>
    <customWorkbookView name="Фіщук Лариса - Личное представление" guid="{F42517A1-F8E1-44E6-95AF-347C9157CFCA}" mergeInterval="0" personalView="1" maximized="1" xWindow="-8" yWindow="-8" windowWidth="1936" windowHeight="1056" activeSheetId="1"/>
    <customWorkbookView name="Lucak - Личное представление" guid="{1916FB13-F7E7-427A-98C2-AF5B0B536907}" mergeInterval="0" personalView="1" maximized="1" windowWidth="1916" windowHeight="891" activeSheetId="1" showStatusbar="0"/>
    <customWorkbookView name="Shafranovska - Личное представление" guid="{F70B3670-10F5-476E-A562-4CB090B549D7}" mergeInterval="0" personalView="1" maximized="1" windowWidth="1916" windowHeight="899" activeSheetId="1"/>
    <customWorkbookView name="Попельнюх Наталія - Личное представление" guid="{E4D1F958-EE1F-46CC-B13F-930162395BC3}" mergeInterval="0" personalView="1" maximized="1" xWindow="-8" yWindow="-8" windowWidth="1936" windowHeight="1056" activeSheetId="1"/>
    <customWorkbookView name="Волошин - Личное представление" guid="{CD1A63D0-0C1E-4EE6-BF2D-BEF0FB9AD631}" mergeInterval="0" personalView="1" maximized="1" windowWidth="1916" windowHeight="755" activeSheetId="1"/>
    <customWorkbookView name="Filonenko - Личное представление" guid="{3BE2645E-AEBD-4329-8A8E-6409FA2D6497}" mergeInterval="0" personalView="1" maximized="1" windowWidth="1916" windowHeight="893" activeSheetId="1"/>
    <customWorkbookView name="Tarasenko - Личное представление" guid="{16AC5C7B-888D-42B6-AC86-BE4DDC530044}" mergeInterval="0" personalView="1" maximized="1" windowWidth="1916" windowHeight="926" activeSheetId="1"/>
    <customWorkbookView name="Борщ Світлана - Личное представление" guid="{539AF16C-5F49-4C88-B15D-F9E70CD62976}" mergeInterval="0" personalView="1" maximized="1" xWindow="-11" yWindow="-11" windowWidth="1942" windowHeight="1042" activeSheetId="1"/>
    <customWorkbookView name="Зінник Олена - Личное представление" guid="{06FD1C5E-1F28-4399-8AE6-B865B02103AB}" mergeInterval="0" personalView="1" maximized="1" xWindow="-8" yWindow="-8" windowWidth="1936" windowHeight="1056" activeSheetId="1"/>
    <customWorkbookView name="Айдіна Світлана - Личное представление" guid="{7A05B22F-00BB-495F-A0A7-8DD23A8F6A9D}" mergeInterval="0" personalView="1" maximized="1" xWindow="-8" yWindow="-8" windowWidth="1936" windowHeight="1056" activeSheetId="1"/>
    <customWorkbookView name="Шаповал Станіслав - Личное представление" guid="{813C4B1A-69C0-4714-8C39-F9FF06B5AE4C}" mergeInterval="0" personalView="1" maximized="1" xWindow="-8" yWindow="-8" windowWidth="1936" windowHeight="1056" activeSheetId="1"/>
    <customWorkbookView name="Кривенко Наталія - Личное представление" guid="{92A9DA8E-541E-472D-9B76-D17DE5F09E9F}" mergeInterval="0" personalView="1" maximized="1" windowWidth="1916" windowHeight="801" activeSheetId="1"/>
    <customWorkbookView name="Оніщенко Ніна - Личное представление" guid="{6B3017B2-F65A-4148-8C19-9A0039288970}" mergeInterval="0" personalView="1" maximized="1" xWindow="-9" yWindow="-9" windowWidth="1938" windowHeight="1048" activeSheetId="1"/>
    <customWorkbookView name="Нізовцева Лариса - Личное представление" guid="{98E62010-55F2-4EBC-A7B2-088CDF5AA3FE}" mergeInterval="0" personalView="1" maximized="1" xWindow="-8" yWindow="-8" windowWidth="1936" windowHeight="1056" activeSheetId="1"/>
    <customWorkbookView name="Шафрановська Ірина - Личное представление" guid="{67F54138-C5B8-44EC-89B0-CFD9FE5AF613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7" i="1" l="1"/>
  <c r="I12" i="1"/>
  <c r="L12" i="1"/>
  <c r="J12" i="1" s="1"/>
  <c r="O12" i="1"/>
  <c r="O13" i="1"/>
  <c r="F14" i="1"/>
  <c r="F13" i="1" s="1"/>
  <c r="F12" i="1" s="1"/>
  <c r="G14" i="1"/>
  <c r="G13" i="1" s="1"/>
  <c r="G12" i="1" s="1"/>
  <c r="H14" i="1"/>
  <c r="H13" i="1" s="1"/>
  <c r="H12" i="1" s="1"/>
  <c r="I14" i="1"/>
  <c r="I13" i="1" s="1"/>
  <c r="K14" i="1"/>
  <c r="K13" i="1" s="1"/>
  <c r="K12" i="1" s="1"/>
  <c r="L14" i="1"/>
  <c r="L13" i="1" s="1"/>
  <c r="M14" i="1"/>
  <c r="M13" i="1" s="1"/>
  <c r="M12" i="1" s="1"/>
  <c r="N14" i="1"/>
  <c r="N13" i="1" s="1"/>
  <c r="N12" i="1" s="1"/>
  <c r="O14" i="1"/>
  <c r="E15" i="1"/>
  <c r="E14" i="1" s="1"/>
  <c r="E13" i="1" s="1"/>
  <c r="E12" i="1" s="1"/>
  <c r="J15" i="1"/>
  <c r="P15" i="1" s="1"/>
  <c r="E16" i="1"/>
  <c r="J16" i="1"/>
  <c r="P16" i="1" s="1"/>
  <c r="Q16" i="1"/>
  <c r="F19" i="1"/>
  <c r="F18" i="1" s="1"/>
  <c r="F17" i="1" s="1"/>
  <c r="G19" i="1"/>
  <c r="G18" i="1" s="1"/>
  <c r="G17" i="1" s="1"/>
  <c r="H19" i="1"/>
  <c r="H18" i="1" s="1"/>
  <c r="H17" i="1" s="1"/>
  <c r="I19" i="1"/>
  <c r="I18" i="1" s="1"/>
  <c r="I17" i="1" s="1"/>
  <c r="K19" i="1"/>
  <c r="K18" i="1" s="1"/>
  <c r="K17" i="1" s="1"/>
  <c r="L19" i="1"/>
  <c r="L18" i="1" s="1"/>
  <c r="L17" i="1" s="1"/>
  <c r="M19" i="1"/>
  <c r="N19" i="1"/>
  <c r="O19" i="1"/>
  <c r="E20" i="1"/>
  <c r="E19" i="1" s="1"/>
  <c r="E18" i="1" s="1"/>
  <c r="E17" i="1" s="1"/>
  <c r="J20" i="1"/>
  <c r="P20" i="1" s="1"/>
  <c r="F21" i="1"/>
  <c r="G21" i="1"/>
  <c r="H21" i="1"/>
  <c r="I21" i="1"/>
  <c r="K21" i="1"/>
  <c r="L21" i="1"/>
  <c r="M21" i="1"/>
  <c r="N21" i="1"/>
  <c r="O21" i="1"/>
  <c r="E22" i="1"/>
  <c r="E21" i="1" s="1"/>
  <c r="J22" i="1"/>
  <c r="P22" i="1" s="1"/>
  <c r="Q22" i="1"/>
  <c r="F25" i="1"/>
  <c r="F24" i="1" s="1"/>
  <c r="F23" i="1" s="1"/>
  <c r="G25" i="1"/>
  <c r="G24" i="1" s="1"/>
  <c r="G23" i="1" s="1"/>
  <c r="H25" i="1"/>
  <c r="H24" i="1" s="1"/>
  <c r="H23" i="1" s="1"/>
  <c r="I25" i="1"/>
  <c r="I24" i="1" s="1"/>
  <c r="I23" i="1" s="1"/>
  <c r="K25" i="1"/>
  <c r="L25" i="1"/>
  <c r="M25" i="1"/>
  <c r="N25" i="1"/>
  <c r="O25" i="1"/>
  <c r="J25" i="1" s="1"/>
  <c r="Q25" i="1" s="1"/>
  <c r="E26" i="1"/>
  <c r="E25" i="1" s="1"/>
  <c r="J26" i="1"/>
  <c r="Q26" i="1" s="1"/>
  <c r="P26" i="1"/>
  <c r="E27" i="1"/>
  <c r="J27" i="1"/>
  <c r="P27" i="1" s="1"/>
  <c r="Q27" i="1"/>
  <c r="E28" i="1"/>
  <c r="P28" i="1" s="1"/>
  <c r="J28" i="1"/>
  <c r="Q28" i="1"/>
  <c r="E29" i="1"/>
  <c r="J29" i="1"/>
  <c r="P29" i="1"/>
  <c r="Q29" i="1"/>
  <c r="E30" i="1"/>
  <c r="J30" i="1"/>
  <c r="P30" i="1" s="1"/>
  <c r="Q30" i="1"/>
  <c r="E31" i="1"/>
  <c r="J31" i="1"/>
  <c r="P31" i="1"/>
  <c r="Q31" i="1"/>
  <c r="E32" i="1"/>
  <c r="P32" i="1" s="1"/>
  <c r="J32" i="1"/>
  <c r="Q32" i="1"/>
  <c r="E33" i="1"/>
  <c r="J33" i="1"/>
  <c r="Q33" i="1" s="1"/>
  <c r="P33" i="1"/>
  <c r="E34" i="1"/>
  <c r="P34" i="1" s="1"/>
  <c r="J34" i="1"/>
  <c r="Q34" i="1"/>
  <c r="E35" i="1"/>
  <c r="J35" i="1"/>
  <c r="P35" i="1" s="1"/>
  <c r="F36" i="1"/>
  <c r="G36" i="1"/>
  <c r="H36" i="1"/>
  <c r="I36" i="1"/>
  <c r="K36" i="1"/>
  <c r="K24" i="1" s="1"/>
  <c r="K23" i="1" s="1"/>
  <c r="M36" i="1"/>
  <c r="M24" i="1" s="1"/>
  <c r="M23" i="1" s="1"/>
  <c r="N36" i="1"/>
  <c r="N24" i="1" s="1"/>
  <c r="N23" i="1" s="1"/>
  <c r="O36" i="1"/>
  <c r="O24" i="1" s="1"/>
  <c r="O23" i="1" s="1"/>
  <c r="K37" i="1"/>
  <c r="L37" i="1"/>
  <c r="L36" i="1" s="1"/>
  <c r="L24" i="1" s="1"/>
  <c r="M37" i="1"/>
  <c r="N37" i="1"/>
  <c r="O37" i="1"/>
  <c r="E38" i="1"/>
  <c r="E37" i="1" s="1"/>
  <c r="E36" i="1" s="1"/>
  <c r="J38" i="1"/>
  <c r="K40" i="1"/>
  <c r="K39" i="1" s="1"/>
  <c r="E41" i="1"/>
  <c r="F41" i="1"/>
  <c r="G41" i="1"/>
  <c r="H41" i="1"/>
  <c r="I41" i="1"/>
  <c r="J41" i="1"/>
  <c r="K41" i="1"/>
  <c r="Q41" i="1" s="1"/>
  <c r="L41" i="1"/>
  <c r="L40" i="1" s="1"/>
  <c r="M41" i="1"/>
  <c r="N41" i="1"/>
  <c r="O41" i="1"/>
  <c r="P41" i="1"/>
  <c r="E42" i="1"/>
  <c r="J42" i="1"/>
  <c r="P42" i="1"/>
  <c r="Q42" i="1"/>
  <c r="F43" i="1"/>
  <c r="F40" i="1" s="1"/>
  <c r="F39" i="1" s="1"/>
  <c r="G43" i="1"/>
  <c r="H43" i="1"/>
  <c r="I43" i="1"/>
  <c r="K43" i="1"/>
  <c r="L43" i="1"/>
  <c r="J43" i="1" s="1"/>
  <c r="Q43" i="1" s="1"/>
  <c r="M43" i="1"/>
  <c r="N43" i="1"/>
  <c r="O43" i="1"/>
  <c r="E44" i="1"/>
  <c r="J44" i="1"/>
  <c r="P44" i="1" s="1"/>
  <c r="E45" i="1"/>
  <c r="P45" i="1" s="1"/>
  <c r="J45" i="1"/>
  <c r="Q45" i="1" s="1"/>
  <c r="E46" i="1"/>
  <c r="J46" i="1"/>
  <c r="P46" i="1" s="1"/>
  <c r="E47" i="1"/>
  <c r="E43" i="1" s="1"/>
  <c r="J47" i="1"/>
  <c r="E48" i="1"/>
  <c r="J48" i="1"/>
  <c r="P48" i="1" s="1"/>
  <c r="Q48" i="1"/>
  <c r="E49" i="1"/>
  <c r="P49" i="1" s="1"/>
  <c r="J49" i="1"/>
  <c r="Q49" i="1"/>
  <c r="E50" i="1"/>
  <c r="P50" i="1" s="1"/>
  <c r="J50" i="1"/>
  <c r="Q50" i="1" s="1"/>
  <c r="E51" i="1"/>
  <c r="J51" i="1"/>
  <c r="Q51" i="1" s="1"/>
  <c r="E52" i="1"/>
  <c r="J52" i="1"/>
  <c r="P52" i="1" s="1"/>
  <c r="E53" i="1"/>
  <c r="J53" i="1"/>
  <c r="E54" i="1"/>
  <c r="J54" i="1"/>
  <c r="P54" i="1" s="1"/>
  <c r="Q54" i="1"/>
  <c r="E55" i="1"/>
  <c r="P55" i="1" s="1"/>
  <c r="J55" i="1"/>
  <c r="Q55" i="1"/>
  <c r="E56" i="1"/>
  <c r="F56" i="1"/>
  <c r="G56" i="1"/>
  <c r="H56" i="1"/>
  <c r="I56" i="1"/>
  <c r="I40" i="1" s="1"/>
  <c r="I39" i="1" s="1"/>
  <c r="J56" i="1"/>
  <c r="P56" i="1" s="1"/>
  <c r="K56" i="1"/>
  <c r="Q56" i="1" s="1"/>
  <c r="L56" i="1"/>
  <c r="M56" i="1"/>
  <c r="N56" i="1"/>
  <c r="O56" i="1"/>
  <c r="E57" i="1"/>
  <c r="J57" i="1"/>
  <c r="P57" i="1" s="1"/>
  <c r="F58" i="1"/>
  <c r="K58" i="1"/>
  <c r="L58" i="1"/>
  <c r="J58" i="1" s="1"/>
  <c r="M58" i="1"/>
  <c r="M40" i="1" s="1"/>
  <c r="M39" i="1" s="1"/>
  <c r="N58" i="1"/>
  <c r="O58" i="1"/>
  <c r="E59" i="1"/>
  <c r="E58" i="1" s="1"/>
  <c r="F59" i="1"/>
  <c r="G59" i="1"/>
  <c r="G58" i="1" s="1"/>
  <c r="H59" i="1"/>
  <c r="H58" i="1" s="1"/>
  <c r="I59" i="1"/>
  <c r="I58" i="1" s="1"/>
  <c r="J59" i="1"/>
  <c r="K59" i="1"/>
  <c r="L59" i="1"/>
  <c r="M59" i="1"/>
  <c r="N59" i="1"/>
  <c r="O59" i="1"/>
  <c r="E60" i="1"/>
  <c r="J60" i="1"/>
  <c r="P60" i="1" s="1"/>
  <c r="Q60" i="1"/>
  <c r="F61" i="1"/>
  <c r="G61" i="1"/>
  <c r="I61" i="1"/>
  <c r="L61" i="1"/>
  <c r="O61" i="1"/>
  <c r="J61" i="1" s="1"/>
  <c r="L62" i="1"/>
  <c r="O62" i="1"/>
  <c r="E63" i="1"/>
  <c r="E62" i="1" s="1"/>
  <c r="E61" i="1" s="1"/>
  <c r="R61" i="1" s="1"/>
  <c r="F63" i="1"/>
  <c r="F62" i="1" s="1"/>
  <c r="G63" i="1"/>
  <c r="G62" i="1" s="1"/>
  <c r="H63" i="1"/>
  <c r="H62" i="1" s="1"/>
  <c r="H61" i="1" s="1"/>
  <c r="I63" i="1"/>
  <c r="I62" i="1" s="1"/>
  <c r="L63" i="1"/>
  <c r="M63" i="1"/>
  <c r="M62" i="1" s="1"/>
  <c r="M61" i="1" s="1"/>
  <c r="N63" i="1"/>
  <c r="N62" i="1" s="1"/>
  <c r="N61" i="1" s="1"/>
  <c r="O63" i="1"/>
  <c r="E64" i="1"/>
  <c r="J64" i="1"/>
  <c r="P64" i="1"/>
  <c r="Q64" i="1"/>
  <c r="E65" i="1"/>
  <c r="J65" i="1"/>
  <c r="P65" i="1" s="1"/>
  <c r="K65" i="1"/>
  <c r="O65" i="1"/>
  <c r="E66" i="1"/>
  <c r="J66" i="1"/>
  <c r="Q66" i="1" s="1"/>
  <c r="K66" i="1"/>
  <c r="O66" i="1"/>
  <c r="P66" i="1"/>
  <c r="E67" i="1"/>
  <c r="J67" i="1"/>
  <c r="P67" i="1"/>
  <c r="Q67" i="1"/>
  <c r="E68" i="1"/>
  <c r="J68" i="1"/>
  <c r="Q68" i="1" s="1"/>
  <c r="E69" i="1"/>
  <c r="J69" i="1"/>
  <c r="P69" i="1"/>
  <c r="Q69" i="1"/>
  <c r="E70" i="1"/>
  <c r="J70" i="1"/>
  <c r="P70" i="1" s="1"/>
  <c r="K70" i="1"/>
  <c r="O70" i="1"/>
  <c r="E71" i="1"/>
  <c r="P71" i="1" s="1"/>
  <c r="J71" i="1"/>
  <c r="Q71" i="1" s="1"/>
  <c r="E72" i="1"/>
  <c r="J72" i="1"/>
  <c r="G73" i="1"/>
  <c r="G74" i="1"/>
  <c r="H74" i="1"/>
  <c r="H73" i="1" s="1"/>
  <c r="I74" i="1"/>
  <c r="I73" i="1" s="1"/>
  <c r="K74" i="1"/>
  <c r="K73" i="1" s="1"/>
  <c r="L74" i="1"/>
  <c r="L73" i="1" s="1"/>
  <c r="J73" i="1" s="1"/>
  <c r="Q73" i="1" s="1"/>
  <c r="M74" i="1"/>
  <c r="M73" i="1" s="1"/>
  <c r="F75" i="1"/>
  <c r="F74" i="1" s="1"/>
  <c r="F73" i="1" s="1"/>
  <c r="G75" i="1"/>
  <c r="H75" i="1"/>
  <c r="I75" i="1"/>
  <c r="K75" i="1"/>
  <c r="L75" i="1"/>
  <c r="J75" i="1" s="1"/>
  <c r="M75" i="1"/>
  <c r="N75" i="1"/>
  <c r="N74" i="1" s="1"/>
  <c r="N73" i="1" s="1"/>
  <c r="O75" i="1"/>
  <c r="O74" i="1" s="1"/>
  <c r="O73" i="1" s="1"/>
  <c r="E76" i="1"/>
  <c r="E75" i="1" s="1"/>
  <c r="E74" i="1" s="1"/>
  <c r="E73" i="1" s="1"/>
  <c r="J76" i="1"/>
  <c r="P76" i="1" s="1"/>
  <c r="E77" i="1"/>
  <c r="J77" i="1"/>
  <c r="Q77" i="1" s="1"/>
  <c r="E80" i="1"/>
  <c r="F80" i="1"/>
  <c r="G80" i="1"/>
  <c r="G79" i="1" s="1"/>
  <c r="G78" i="1" s="1"/>
  <c r="H80" i="1"/>
  <c r="I80" i="1"/>
  <c r="K80" i="1"/>
  <c r="L80" i="1"/>
  <c r="M80" i="1"/>
  <c r="N80" i="1"/>
  <c r="O80" i="1"/>
  <c r="E81" i="1"/>
  <c r="J81" i="1"/>
  <c r="P81" i="1"/>
  <c r="Q81" i="1"/>
  <c r="F82" i="1"/>
  <c r="F79" i="1" s="1"/>
  <c r="F78" i="1" s="1"/>
  <c r="G82" i="1"/>
  <c r="H82" i="1"/>
  <c r="I82" i="1"/>
  <c r="K82" i="1"/>
  <c r="L82" i="1"/>
  <c r="M82" i="1"/>
  <c r="M79" i="1" s="1"/>
  <c r="M78" i="1" s="1"/>
  <c r="N82" i="1"/>
  <c r="O82" i="1"/>
  <c r="E83" i="1"/>
  <c r="J83" i="1"/>
  <c r="P83" i="1" s="1"/>
  <c r="Q83" i="1"/>
  <c r="E84" i="1"/>
  <c r="E82" i="1" s="1"/>
  <c r="J84" i="1"/>
  <c r="P84" i="1"/>
  <c r="Q84" i="1"/>
  <c r="E85" i="1"/>
  <c r="J85" i="1"/>
  <c r="Q85" i="1" s="1"/>
  <c r="P85" i="1"/>
  <c r="E86" i="1"/>
  <c r="J86" i="1"/>
  <c r="Q86" i="1" s="1"/>
  <c r="P86" i="1"/>
  <c r="E87" i="1"/>
  <c r="J87" i="1"/>
  <c r="P87" i="1" s="1"/>
  <c r="E88" i="1"/>
  <c r="J88" i="1"/>
  <c r="E89" i="1"/>
  <c r="J89" i="1"/>
  <c r="P89" i="1" s="1"/>
  <c r="Q89" i="1"/>
  <c r="F90" i="1"/>
  <c r="G90" i="1"/>
  <c r="J90" i="1"/>
  <c r="K90" i="1"/>
  <c r="K79" i="1" s="1"/>
  <c r="K78" i="1" s="1"/>
  <c r="L90" i="1"/>
  <c r="M90" i="1"/>
  <c r="N90" i="1"/>
  <c r="N79" i="1" s="1"/>
  <c r="N78" i="1" s="1"/>
  <c r="O90" i="1"/>
  <c r="F91" i="1"/>
  <c r="G91" i="1"/>
  <c r="H91" i="1"/>
  <c r="H90" i="1" s="1"/>
  <c r="H79" i="1" s="1"/>
  <c r="H78" i="1" s="1"/>
  <c r="I91" i="1"/>
  <c r="I90" i="1" s="1"/>
  <c r="I79" i="1" s="1"/>
  <c r="I78" i="1" s="1"/>
  <c r="K91" i="1"/>
  <c r="L91" i="1"/>
  <c r="M91" i="1"/>
  <c r="N91" i="1"/>
  <c r="O91" i="1"/>
  <c r="J91" i="1" s="1"/>
  <c r="Q91" i="1"/>
  <c r="E92" i="1"/>
  <c r="E91" i="1" s="1"/>
  <c r="J92" i="1"/>
  <c r="P92" i="1" s="1"/>
  <c r="Q92" i="1"/>
  <c r="F93" i="1"/>
  <c r="G93" i="1"/>
  <c r="H93" i="1"/>
  <c r="I93" i="1"/>
  <c r="M93" i="1"/>
  <c r="N93" i="1"/>
  <c r="F94" i="1"/>
  <c r="G94" i="1"/>
  <c r="H94" i="1"/>
  <c r="I94" i="1"/>
  <c r="K94" i="1"/>
  <c r="K93" i="1" s="1"/>
  <c r="L94" i="1"/>
  <c r="J94" i="1" s="1"/>
  <c r="M94" i="1"/>
  <c r="N94" i="1"/>
  <c r="O94" i="1"/>
  <c r="O93" i="1" s="1"/>
  <c r="E95" i="1"/>
  <c r="E94" i="1" s="1"/>
  <c r="E93" i="1" s="1"/>
  <c r="J95" i="1"/>
  <c r="Q95" i="1" s="1"/>
  <c r="E98" i="1"/>
  <c r="F98" i="1"/>
  <c r="F97" i="1" s="1"/>
  <c r="F96" i="1" s="1"/>
  <c r="G98" i="1"/>
  <c r="H98" i="1"/>
  <c r="I98" i="1"/>
  <c r="K98" i="1"/>
  <c r="L98" i="1"/>
  <c r="J98" i="1" s="1"/>
  <c r="M98" i="1"/>
  <c r="M97" i="1" s="1"/>
  <c r="M96" i="1" s="1"/>
  <c r="N98" i="1"/>
  <c r="N97" i="1" s="1"/>
  <c r="N96" i="1" s="1"/>
  <c r="O98" i="1"/>
  <c r="O97" i="1" s="1"/>
  <c r="O96" i="1" s="1"/>
  <c r="P98" i="1"/>
  <c r="Q98" i="1"/>
  <c r="E99" i="1"/>
  <c r="J99" i="1"/>
  <c r="P99" i="1"/>
  <c r="Q99" i="1"/>
  <c r="F100" i="1"/>
  <c r="G100" i="1"/>
  <c r="H100" i="1"/>
  <c r="I100" i="1"/>
  <c r="I97" i="1" s="1"/>
  <c r="I96" i="1" s="1"/>
  <c r="K100" i="1"/>
  <c r="L100" i="1"/>
  <c r="L97" i="1" s="1"/>
  <c r="L96" i="1" s="1"/>
  <c r="J96" i="1" s="1"/>
  <c r="M100" i="1"/>
  <c r="N100" i="1"/>
  <c r="O100" i="1"/>
  <c r="E101" i="1"/>
  <c r="J101" i="1"/>
  <c r="P101" i="1"/>
  <c r="Q101" i="1"/>
  <c r="E102" i="1"/>
  <c r="E100" i="1" s="1"/>
  <c r="J102" i="1"/>
  <c r="P102" i="1" s="1"/>
  <c r="Q102" i="1"/>
  <c r="E103" i="1"/>
  <c r="P103" i="1" s="1"/>
  <c r="J103" i="1"/>
  <c r="Q103" i="1"/>
  <c r="E104" i="1"/>
  <c r="P104" i="1" s="1"/>
  <c r="J104" i="1"/>
  <c r="Q104" i="1"/>
  <c r="E105" i="1"/>
  <c r="J105" i="1"/>
  <c r="Q105" i="1" s="1"/>
  <c r="P105" i="1"/>
  <c r="E106" i="1"/>
  <c r="J106" i="1"/>
  <c r="P106" i="1" s="1"/>
  <c r="Q106" i="1"/>
  <c r="E107" i="1"/>
  <c r="J107" i="1"/>
  <c r="P107" i="1"/>
  <c r="Q107" i="1"/>
  <c r="F108" i="1"/>
  <c r="G108" i="1"/>
  <c r="G97" i="1" s="1"/>
  <c r="G96" i="1" s="1"/>
  <c r="H108" i="1"/>
  <c r="H97" i="1" s="1"/>
  <c r="H96" i="1" s="1"/>
  <c r="I108" i="1"/>
  <c r="J108" i="1"/>
  <c r="K108" i="1"/>
  <c r="K97" i="1" s="1"/>
  <c r="K96" i="1" s="1"/>
  <c r="L108" i="1"/>
  <c r="M108" i="1"/>
  <c r="N108" i="1"/>
  <c r="O108" i="1"/>
  <c r="E109" i="1"/>
  <c r="J109" i="1"/>
  <c r="Q109" i="1" s="1"/>
  <c r="P109" i="1"/>
  <c r="E110" i="1"/>
  <c r="J110" i="1"/>
  <c r="P110" i="1"/>
  <c r="Q110" i="1"/>
  <c r="E111" i="1"/>
  <c r="J111" i="1"/>
  <c r="P111" i="1"/>
  <c r="Q111" i="1"/>
  <c r="E112" i="1"/>
  <c r="E108" i="1" s="1"/>
  <c r="J112" i="1"/>
  <c r="Q112" i="1" s="1"/>
  <c r="P112" i="1"/>
  <c r="E113" i="1"/>
  <c r="J113" i="1"/>
  <c r="Q113" i="1" s="1"/>
  <c r="P113" i="1"/>
  <c r="E114" i="1"/>
  <c r="J114" i="1"/>
  <c r="P114" i="1"/>
  <c r="Q114" i="1"/>
  <c r="E115" i="1"/>
  <c r="P115" i="1" s="1"/>
  <c r="J115" i="1"/>
  <c r="Q115" i="1" s="1"/>
  <c r="E116" i="1"/>
  <c r="J116" i="1"/>
  <c r="P116" i="1"/>
  <c r="Q116" i="1"/>
  <c r="E117" i="1"/>
  <c r="J117" i="1"/>
  <c r="P117" i="1" s="1"/>
  <c r="E118" i="1"/>
  <c r="J118" i="1"/>
  <c r="P118" i="1"/>
  <c r="Q118" i="1"/>
  <c r="E119" i="1"/>
  <c r="J119" i="1"/>
  <c r="P119" i="1"/>
  <c r="Q119" i="1"/>
  <c r="E122" i="1"/>
  <c r="F122" i="1"/>
  <c r="F121" i="1" s="1"/>
  <c r="F120" i="1" s="1"/>
  <c r="G122" i="1"/>
  <c r="G121" i="1" s="1"/>
  <c r="G120" i="1" s="1"/>
  <c r="H122" i="1"/>
  <c r="H121" i="1" s="1"/>
  <c r="H120" i="1" s="1"/>
  <c r="I122" i="1"/>
  <c r="K122" i="1"/>
  <c r="L122" i="1"/>
  <c r="J122" i="1" s="1"/>
  <c r="P122" i="1" s="1"/>
  <c r="M122" i="1"/>
  <c r="N122" i="1"/>
  <c r="O122" i="1"/>
  <c r="E123" i="1"/>
  <c r="J123" i="1"/>
  <c r="P123" i="1" s="1"/>
  <c r="O124" i="1"/>
  <c r="F125" i="1"/>
  <c r="G125" i="1"/>
  <c r="H125" i="1"/>
  <c r="I125" i="1"/>
  <c r="K125" i="1"/>
  <c r="K124" i="1" s="1"/>
  <c r="K121" i="1" s="1"/>
  <c r="K120" i="1" s="1"/>
  <c r="L125" i="1"/>
  <c r="M125" i="1"/>
  <c r="N125" i="1"/>
  <c r="O125" i="1"/>
  <c r="E126" i="1"/>
  <c r="J126" i="1"/>
  <c r="P126" i="1" s="1"/>
  <c r="E127" i="1"/>
  <c r="P127" i="1" s="1"/>
  <c r="J127" i="1"/>
  <c r="E128" i="1"/>
  <c r="J128" i="1"/>
  <c r="P128" i="1" s="1"/>
  <c r="E129" i="1"/>
  <c r="J129" i="1"/>
  <c r="E130" i="1"/>
  <c r="J130" i="1"/>
  <c r="P130" i="1"/>
  <c r="Q130" i="1"/>
  <c r="F131" i="1"/>
  <c r="F124" i="1" s="1"/>
  <c r="G131" i="1"/>
  <c r="G124" i="1" s="1"/>
  <c r="H131" i="1"/>
  <c r="H124" i="1" s="1"/>
  <c r="I131" i="1"/>
  <c r="I124" i="1" s="1"/>
  <c r="I121" i="1" s="1"/>
  <c r="I120" i="1" s="1"/>
  <c r="J131" i="1"/>
  <c r="Q131" i="1" s="1"/>
  <c r="K131" i="1"/>
  <c r="L131" i="1"/>
  <c r="M131" i="1"/>
  <c r="M124" i="1" s="1"/>
  <c r="M121" i="1" s="1"/>
  <c r="M120" i="1" s="1"/>
  <c r="N131" i="1"/>
  <c r="N124" i="1" s="1"/>
  <c r="N121" i="1" s="1"/>
  <c r="N120" i="1" s="1"/>
  <c r="O131" i="1"/>
  <c r="E132" i="1"/>
  <c r="E131" i="1" s="1"/>
  <c r="J132" i="1"/>
  <c r="Q132" i="1" s="1"/>
  <c r="P132" i="1"/>
  <c r="E134" i="1"/>
  <c r="E133" i="1" s="1"/>
  <c r="F134" i="1"/>
  <c r="F133" i="1" s="1"/>
  <c r="G134" i="1"/>
  <c r="G133" i="1" s="1"/>
  <c r="H134" i="1"/>
  <c r="H133" i="1" s="1"/>
  <c r="I134" i="1"/>
  <c r="I133" i="1" s="1"/>
  <c r="I135" i="1"/>
  <c r="E136" i="1"/>
  <c r="E135" i="1" s="1"/>
  <c r="F136" i="1"/>
  <c r="F135" i="1" s="1"/>
  <c r="G136" i="1"/>
  <c r="G135" i="1" s="1"/>
  <c r="H136" i="1"/>
  <c r="H135" i="1" s="1"/>
  <c r="I136" i="1"/>
  <c r="J136" i="1"/>
  <c r="P136" i="1" s="1"/>
  <c r="K136" i="1"/>
  <c r="K135" i="1" s="1"/>
  <c r="K134" i="1" s="1"/>
  <c r="K133" i="1" s="1"/>
  <c r="L136" i="1"/>
  <c r="L135" i="1" s="1"/>
  <c r="M136" i="1"/>
  <c r="M135" i="1" s="1"/>
  <c r="M134" i="1" s="1"/>
  <c r="M133" i="1" s="1"/>
  <c r="N136" i="1"/>
  <c r="N135" i="1" s="1"/>
  <c r="N134" i="1" s="1"/>
  <c r="N133" i="1" s="1"/>
  <c r="O136" i="1"/>
  <c r="O135" i="1" s="1"/>
  <c r="O134" i="1" s="1"/>
  <c r="O133" i="1" s="1"/>
  <c r="E137" i="1"/>
  <c r="J137" i="1"/>
  <c r="P137" i="1" s="1"/>
  <c r="Q137" i="1"/>
  <c r="K138" i="1"/>
  <c r="I139" i="1"/>
  <c r="I138" i="1" s="1"/>
  <c r="Q139" i="1"/>
  <c r="G140" i="1"/>
  <c r="G139" i="1" s="1"/>
  <c r="G138" i="1" s="1"/>
  <c r="H140" i="1"/>
  <c r="H139" i="1" s="1"/>
  <c r="H138" i="1" s="1"/>
  <c r="I140" i="1"/>
  <c r="K140" i="1"/>
  <c r="K139" i="1" s="1"/>
  <c r="L140" i="1"/>
  <c r="L139" i="1" s="1"/>
  <c r="J139" i="1" s="1"/>
  <c r="M140" i="1"/>
  <c r="M139" i="1" s="1"/>
  <c r="M138" i="1" s="1"/>
  <c r="G141" i="1"/>
  <c r="H141" i="1"/>
  <c r="I141" i="1"/>
  <c r="K141" i="1"/>
  <c r="L141" i="1"/>
  <c r="J141" i="1" s="1"/>
  <c r="M141" i="1"/>
  <c r="N141" i="1"/>
  <c r="N140" i="1" s="1"/>
  <c r="N139" i="1" s="1"/>
  <c r="N138" i="1" s="1"/>
  <c r="O141" i="1"/>
  <c r="O140" i="1" s="1"/>
  <c r="O139" i="1" s="1"/>
  <c r="O138" i="1" s="1"/>
  <c r="Q141" i="1"/>
  <c r="E142" i="1"/>
  <c r="F142" i="1"/>
  <c r="F141" i="1" s="1"/>
  <c r="F140" i="1" s="1"/>
  <c r="F139" i="1" s="1"/>
  <c r="F138" i="1" s="1"/>
  <c r="J142" i="1"/>
  <c r="P142" i="1"/>
  <c r="Q142" i="1"/>
  <c r="F143" i="1"/>
  <c r="E143" i="1" s="1"/>
  <c r="P143" i="1" s="1"/>
  <c r="J143" i="1"/>
  <c r="Q143" i="1"/>
  <c r="H145" i="1"/>
  <c r="H144" i="1" s="1"/>
  <c r="I145" i="1"/>
  <c r="I144" i="1" s="1"/>
  <c r="K145" i="1"/>
  <c r="K144" i="1" s="1"/>
  <c r="L145" i="1"/>
  <c r="L144" i="1" s="1"/>
  <c r="O145" i="1"/>
  <c r="O144" i="1" s="1"/>
  <c r="E146" i="1"/>
  <c r="E145" i="1" s="1"/>
  <c r="E144" i="1" s="1"/>
  <c r="F146" i="1"/>
  <c r="F145" i="1" s="1"/>
  <c r="F144" i="1" s="1"/>
  <c r="K146" i="1"/>
  <c r="O146" i="1"/>
  <c r="E147" i="1"/>
  <c r="F147" i="1"/>
  <c r="G147" i="1"/>
  <c r="G146" i="1" s="1"/>
  <c r="G145" i="1" s="1"/>
  <c r="G144" i="1" s="1"/>
  <c r="H147" i="1"/>
  <c r="H146" i="1" s="1"/>
  <c r="I147" i="1"/>
  <c r="I146" i="1" s="1"/>
  <c r="J147" i="1"/>
  <c r="P147" i="1" s="1"/>
  <c r="K147" i="1"/>
  <c r="L147" i="1"/>
  <c r="L146" i="1" s="1"/>
  <c r="M147" i="1"/>
  <c r="M146" i="1" s="1"/>
  <c r="M145" i="1" s="1"/>
  <c r="M144" i="1" s="1"/>
  <c r="N147" i="1"/>
  <c r="N146" i="1" s="1"/>
  <c r="N145" i="1" s="1"/>
  <c r="N144" i="1" s="1"/>
  <c r="O147" i="1"/>
  <c r="Q147" i="1"/>
  <c r="E148" i="1"/>
  <c r="J148" i="1"/>
  <c r="P148" i="1" s="1"/>
  <c r="Q148" i="1"/>
  <c r="E149" i="1"/>
  <c r="J149" i="1"/>
  <c r="P149" i="1"/>
  <c r="Q149" i="1"/>
  <c r="I150" i="1"/>
  <c r="K150" i="1"/>
  <c r="F152" i="1"/>
  <c r="F151" i="1" s="1"/>
  <c r="F150" i="1" s="1"/>
  <c r="G152" i="1"/>
  <c r="G151" i="1" s="1"/>
  <c r="G150" i="1" s="1"/>
  <c r="H152" i="1"/>
  <c r="H151" i="1" s="1"/>
  <c r="H150" i="1" s="1"/>
  <c r="I152" i="1"/>
  <c r="I151" i="1" s="1"/>
  <c r="K152" i="1"/>
  <c r="K151" i="1" s="1"/>
  <c r="F153" i="1"/>
  <c r="G153" i="1"/>
  <c r="H153" i="1"/>
  <c r="I153" i="1"/>
  <c r="K153" i="1"/>
  <c r="L153" i="1"/>
  <c r="M153" i="1"/>
  <c r="M152" i="1" s="1"/>
  <c r="M151" i="1" s="1"/>
  <c r="M150" i="1" s="1"/>
  <c r="N153" i="1"/>
  <c r="N152" i="1" s="1"/>
  <c r="N151" i="1" s="1"/>
  <c r="N150" i="1" s="1"/>
  <c r="O153" i="1"/>
  <c r="O152" i="1" s="1"/>
  <c r="O151" i="1" s="1"/>
  <c r="O150" i="1" s="1"/>
  <c r="E154" i="1"/>
  <c r="E153" i="1" s="1"/>
  <c r="E152" i="1" s="1"/>
  <c r="E151" i="1" s="1"/>
  <c r="E150" i="1" s="1"/>
  <c r="J154" i="1"/>
  <c r="P154" i="1" s="1"/>
  <c r="Q154" i="1"/>
  <c r="E155" i="1"/>
  <c r="P155" i="1" s="1"/>
  <c r="J155" i="1"/>
  <c r="Q155" i="1"/>
  <c r="G157" i="1"/>
  <c r="G156" i="1" s="1"/>
  <c r="K157" i="1"/>
  <c r="K156" i="1" s="1"/>
  <c r="E158" i="1"/>
  <c r="E157" i="1" s="1"/>
  <c r="E156" i="1" s="1"/>
  <c r="F158" i="1"/>
  <c r="F157" i="1" s="1"/>
  <c r="F156" i="1" s="1"/>
  <c r="K158" i="1"/>
  <c r="M158" i="1"/>
  <c r="M157" i="1" s="1"/>
  <c r="M156" i="1" s="1"/>
  <c r="E159" i="1"/>
  <c r="F159" i="1"/>
  <c r="G159" i="1"/>
  <c r="G158" i="1" s="1"/>
  <c r="H159" i="1"/>
  <c r="H158" i="1" s="1"/>
  <c r="H157" i="1" s="1"/>
  <c r="H156" i="1" s="1"/>
  <c r="I159" i="1"/>
  <c r="I158" i="1" s="1"/>
  <c r="I157" i="1" s="1"/>
  <c r="I156" i="1" s="1"/>
  <c r="K159" i="1"/>
  <c r="L159" i="1"/>
  <c r="L158" i="1" s="1"/>
  <c r="L157" i="1" s="1"/>
  <c r="M159" i="1"/>
  <c r="N159" i="1"/>
  <c r="N158" i="1" s="1"/>
  <c r="N157" i="1" s="1"/>
  <c r="N156" i="1" s="1"/>
  <c r="O159" i="1"/>
  <c r="O158" i="1" s="1"/>
  <c r="O157" i="1" s="1"/>
  <c r="O156" i="1" s="1"/>
  <c r="E160" i="1"/>
  <c r="J160" i="1"/>
  <c r="O160" i="1"/>
  <c r="P160" i="1"/>
  <c r="Q160" i="1"/>
  <c r="E161" i="1"/>
  <c r="J161" i="1"/>
  <c r="P161" i="1" s="1"/>
  <c r="I162" i="1"/>
  <c r="K162" i="1"/>
  <c r="M163" i="1"/>
  <c r="M162" i="1" s="1"/>
  <c r="F164" i="1"/>
  <c r="F163" i="1" s="1"/>
  <c r="F162" i="1" s="1"/>
  <c r="G164" i="1"/>
  <c r="G163" i="1" s="1"/>
  <c r="G162" i="1" s="1"/>
  <c r="H164" i="1"/>
  <c r="H163" i="1" s="1"/>
  <c r="H162" i="1" s="1"/>
  <c r="I164" i="1"/>
  <c r="I163" i="1" s="1"/>
  <c r="M164" i="1"/>
  <c r="N164" i="1"/>
  <c r="N163" i="1" s="1"/>
  <c r="N162" i="1" s="1"/>
  <c r="F165" i="1"/>
  <c r="G165" i="1"/>
  <c r="H165" i="1"/>
  <c r="I165" i="1"/>
  <c r="K165" i="1"/>
  <c r="K164" i="1" s="1"/>
  <c r="K163" i="1" s="1"/>
  <c r="L165" i="1"/>
  <c r="M165" i="1"/>
  <c r="N165" i="1"/>
  <c r="O165" i="1"/>
  <c r="O164" i="1" s="1"/>
  <c r="O163" i="1" s="1"/>
  <c r="O162" i="1" s="1"/>
  <c r="E166" i="1"/>
  <c r="J166" i="1"/>
  <c r="P166" i="1" s="1"/>
  <c r="S166" i="1"/>
  <c r="E167" i="1"/>
  <c r="E165" i="1" s="1"/>
  <c r="E164" i="1" s="1"/>
  <c r="E163" i="1" s="1"/>
  <c r="E162" i="1" s="1"/>
  <c r="O167" i="1"/>
  <c r="J167" i="1" s="1"/>
  <c r="E169" i="1"/>
  <c r="E168" i="1" s="1"/>
  <c r="F169" i="1"/>
  <c r="F168" i="1" s="1"/>
  <c r="G169" i="1"/>
  <c r="G168" i="1" s="1"/>
  <c r="H169" i="1"/>
  <c r="H168" i="1" s="1"/>
  <c r="I169" i="1"/>
  <c r="I168" i="1" s="1"/>
  <c r="M169" i="1"/>
  <c r="M168" i="1" s="1"/>
  <c r="N169" i="1"/>
  <c r="N168" i="1" s="1"/>
  <c r="O169" i="1"/>
  <c r="O168" i="1" s="1"/>
  <c r="F170" i="1"/>
  <c r="G170" i="1"/>
  <c r="H170" i="1"/>
  <c r="I170" i="1"/>
  <c r="K170" i="1"/>
  <c r="K169" i="1" s="1"/>
  <c r="K168" i="1" s="1"/>
  <c r="L170" i="1"/>
  <c r="J170" i="1" s="1"/>
  <c r="M170" i="1"/>
  <c r="N170" i="1"/>
  <c r="O170" i="1"/>
  <c r="E171" i="1"/>
  <c r="E170" i="1" s="1"/>
  <c r="J171" i="1"/>
  <c r="Q171" i="1" s="1"/>
  <c r="P171" i="1"/>
  <c r="E172" i="1"/>
  <c r="J172" i="1"/>
  <c r="P172" i="1"/>
  <c r="Q172" i="1"/>
  <c r="E174" i="1"/>
  <c r="E173" i="1" s="1"/>
  <c r="I174" i="1"/>
  <c r="I173" i="1" s="1"/>
  <c r="I175" i="1"/>
  <c r="K175" i="1"/>
  <c r="O175" i="1"/>
  <c r="E176" i="1"/>
  <c r="E175" i="1" s="1"/>
  <c r="F176" i="1"/>
  <c r="F175" i="1" s="1"/>
  <c r="G176" i="1"/>
  <c r="G175" i="1" s="1"/>
  <c r="G174" i="1" s="1"/>
  <c r="G173" i="1" s="1"/>
  <c r="H176" i="1"/>
  <c r="H175" i="1" s="1"/>
  <c r="I176" i="1"/>
  <c r="J176" i="1"/>
  <c r="K176" i="1"/>
  <c r="L176" i="1"/>
  <c r="L175" i="1" s="1"/>
  <c r="J175" i="1" s="1"/>
  <c r="M176" i="1"/>
  <c r="M175" i="1" s="1"/>
  <c r="M174" i="1" s="1"/>
  <c r="M173" i="1" s="1"/>
  <c r="N176" i="1"/>
  <c r="N175" i="1" s="1"/>
  <c r="O176" i="1"/>
  <c r="E177" i="1"/>
  <c r="J177" i="1"/>
  <c r="P177" i="1" s="1"/>
  <c r="Q177" i="1"/>
  <c r="E178" i="1"/>
  <c r="F178" i="1"/>
  <c r="F174" i="1" s="1"/>
  <c r="F173" i="1" s="1"/>
  <c r="G178" i="1"/>
  <c r="H178" i="1"/>
  <c r="H174" i="1" s="1"/>
  <c r="H173" i="1" s="1"/>
  <c r="I178" i="1"/>
  <c r="K178" i="1"/>
  <c r="K174" i="1" s="1"/>
  <c r="K173" i="1" s="1"/>
  <c r="L178" i="1"/>
  <c r="M178" i="1"/>
  <c r="N178" i="1"/>
  <c r="N174" i="1" s="1"/>
  <c r="N173" i="1" s="1"/>
  <c r="O178" i="1"/>
  <c r="O174" i="1" s="1"/>
  <c r="O173" i="1" s="1"/>
  <c r="J179" i="1"/>
  <c r="J178" i="1" s="1"/>
  <c r="Q179" i="1"/>
  <c r="G181" i="1"/>
  <c r="K182" i="1"/>
  <c r="K181" i="1" s="1"/>
  <c r="F183" i="1"/>
  <c r="F182" i="1" s="1"/>
  <c r="F181" i="1" s="1"/>
  <c r="G183" i="1"/>
  <c r="G182" i="1" s="1"/>
  <c r="H183" i="1"/>
  <c r="H182" i="1" s="1"/>
  <c r="H181" i="1" s="1"/>
  <c r="K183" i="1"/>
  <c r="F184" i="1"/>
  <c r="G184" i="1"/>
  <c r="H184" i="1"/>
  <c r="I184" i="1"/>
  <c r="I183" i="1" s="1"/>
  <c r="I182" i="1" s="1"/>
  <c r="I181" i="1" s="1"/>
  <c r="K184" i="1"/>
  <c r="L184" i="1"/>
  <c r="L183" i="1" s="1"/>
  <c r="L182" i="1" s="1"/>
  <c r="M184" i="1"/>
  <c r="M183" i="1" s="1"/>
  <c r="M182" i="1" s="1"/>
  <c r="M181" i="1" s="1"/>
  <c r="N184" i="1"/>
  <c r="N183" i="1" s="1"/>
  <c r="N182" i="1" s="1"/>
  <c r="N181" i="1" s="1"/>
  <c r="O184" i="1"/>
  <c r="O183" i="1" s="1"/>
  <c r="O182" i="1" s="1"/>
  <c r="O181" i="1" s="1"/>
  <c r="E185" i="1"/>
  <c r="E184" i="1" s="1"/>
  <c r="E183" i="1" s="1"/>
  <c r="E182" i="1" s="1"/>
  <c r="E181" i="1" s="1"/>
  <c r="J185" i="1"/>
  <c r="Q185" i="1"/>
  <c r="E186" i="1"/>
  <c r="J186" i="1"/>
  <c r="P186" i="1" s="1"/>
  <c r="E187" i="1"/>
  <c r="E188" i="1"/>
  <c r="F188" i="1"/>
  <c r="F187" i="1" s="1"/>
  <c r="G188" i="1"/>
  <c r="G187" i="1" s="1"/>
  <c r="H188" i="1"/>
  <c r="H187" i="1" s="1"/>
  <c r="I188" i="1"/>
  <c r="I187" i="1" s="1"/>
  <c r="L188" i="1"/>
  <c r="O188" i="1"/>
  <c r="O187" i="1" s="1"/>
  <c r="H189" i="1"/>
  <c r="L189" i="1"/>
  <c r="J189" i="1" s="1"/>
  <c r="O189" i="1"/>
  <c r="E190" i="1"/>
  <c r="E189" i="1" s="1"/>
  <c r="F190" i="1"/>
  <c r="F189" i="1" s="1"/>
  <c r="G190" i="1"/>
  <c r="G189" i="1" s="1"/>
  <c r="H190" i="1"/>
  <c r="I190" i="1"/>
  <c r="I189" i="1" s="1"/>
  <c r="J190" i="1"/>
  <c r="K190" i="1"/>
  <c r="K189" i="1" s="1"/>
  <c r="K188" i="1" s="1"/>
  <c r="K187" i="1" s="1"/>
  <c r="L190" i="1"/>
  <c r="M190" i="1"/>
  <c r="M189" i="1" s="1"/>
  <c r="M188" i="1" s="1"/>
  <c r="M187" i="1" s="1"/>
  <c r="N190" i="1"/>
  <c r="N189" i="1" s="1"/>
  <c r="N188" i="1" s="1"/>
  <c r="N187" i="1" s="1"/>
  <c r="O190" i="1"/>
  <c r="E191" i="1"/>
  <c r="J191" i="1"/>
  <c r="P191" i="1"/>
  <c r="Q191" i="1"/>
  <c r="G193" i="1"/>
  <c r="G192" i="1" s="1"/>
  <c r="G194" i="1"/>
  <c r="H194" i="1"/>
  <c r="H193" i="1" s="1"/>
  <c r="H192" i="1" s="1"/>
  <c r="I194" i="1"/>
  <c r="I193" i="1" s="1"/>
  <c r="I192" i="1" s="1"/>
  <c r="N194" i="1"/>
  <c r="N193" i="1" s="1"/>
  <c r="N192" i="1" s="1"/>
  <c r="F195" i="1"/>
  <c r="F194" i="1" s="1"/>
  <c r="F193" i="1" s="1"/>
  <c r="F192" i="1" s="1"/>
  <c r="G195" i="1"/>
  <c r="H195" i="1"/>
  <c r="I195" i="1"/>
  <c r="K195" i="1"/>
  <c r="L195" i="1"/>
  <c r="J195" i="1" s="1"/>
  <c r="M195" i="1"/>
  <c r="N195" i="1"/>
  <c r="O195" i="1"/>
  <c r="O194" i="1" s="1"/>
  <c r="O193" i="1" s="1"/>
  <c r="O192" i="1" s="1"/>
  <c r="Q195" i="1"/>
  <c r="E196" i="1"/>
  <c r="E195" i="1" s="1"/>
  <c r="P195" i="1" s="1"/>
  <c r="J196" i="1"/>
  <c r="P196" i="1" s="1"/>
  <c r="Q196" i="1"/>
  <c r="E197" i="1"/>
  <c r="E194" i="1" s="1"/>
  <c r="E193" i="1" s="1"/>
  <c r="E192" i="1" s="1"/>
  <c r="F197" i="1"/>
  <c r="G197" i="1"/>
  <c r="H197" i="1"/>
  <c r="I197" i="1"/>
  <c r="K197" i="1"/>
  <c r="K194" i="1" s="1"/>
  <c r="K193" i="1" s="1"/>
  <c r="K192" i="1" s="1"/>
  <c r="L197" i="1"/>
  <c r="L194" i="1" s="1"/>
  <c r="L193" i="1" s="1"/>
  <c r="L192" i="1" s="1"/>
  <c r="M197" i="1"/>
  <c r="N197" i="1"/>
  <c r="O197" i="1"/>
  <c r="E198" i="1"/>
  <c r="J198" i="1"/>
  <c r="P198" i="1"/>
  <c r="Q198" i="1"/>
  <c r="F199" i="1"/>
  <c r="H199" i="1"/>
  <c r="I199" i="1"/>
  <c r="K199" i="1"/>
  <c r="F200" i="1"/>
  <c r="F201" i="1"/>
  <c r="G201" i="1"/>
  <c r="G200" i="1" s="1"/>
  <c r="G199" i="1" s="1"/>
  <c r="H201" i="1"/>
  <c r="H200" i="1" s="1"/>
  <c r="I201" i="1"/>
  <c r="I200" i="1" s="1"/>
  <c r="K201" i="1"/>
  <c r="K200" i="1" s="1"/>
  <c r="O201" i="1"/>
  <c r="O200" i="1" s="1"/>
  <c r="O199" i="1" s="1"/>
  <c r="E202" i="1"/>
  <c r="E201" i="1" s="1"/>
  <c r="E200" i="1" s="1"/>
  <c r="E199" i="1" s="1"/>
  <c r="F202" i="1"/>
  <c r="G202" i="1"/>
  <c r="H202" i="1"/>
  <c r="I202" i="1"/>
  <c r="K202" i="1"/>
  <c r="L202" i="1"/>
  <c r="M202" i="1"/>
  <c r="M201" i="1" s="1"/>
  <c r="M200" i="1" s="1"/>
  <c r="M199" i="1" s="1"/>
  <c r="N202" i="1"/>
  <c r="N201" i="1" s="1"/>
  <c r="N200" i="1" s="1"/>
  <c r="N199" i="1" s="1"/>
  <c r="O202" i="1"/>
  <c r="E203" i="1"/>
  <c r="J203" i="1"/>
  <c r="P203" i="1"/>
  <c r="Q203" i="1"/>
  <c r="E207" i="1"/>
  <c r="F207" i="1"/>
  <c r="G207" i="1"/>
  <c r="G206" i="1" s="1"/>
  <c r="G205" i="1" s="1"/>
  <c r="G204" i="1" s="1"/>
  <c r="H207" i="1"/>
  <c r="H206" i="1" s="1"/>
  <c r="H205" i="1" s="1"/>
  <c r="H204" i="1" s="1"/>
  <c r="I207" i="1"/>
  <c r="I206" i="1" s="1"/>
  <c r="I205" i="1" s="1"/>
  <c r="I204" i="1" s="1"/>
  <c r="I213" i="1" s="1"/>
  <c r="J207" i="1"/>
  <c r="P207" i="1" s="1"/>
  <c r="K207" i="1"/>
  <c r="K206" i="1" s="1"/>
  <c r="K205" i="1" s="1"/>
  <c r="K204" i="1" s="1"/>
  <c r="K213" i="1" s="1"/>
  <c r="L207" i="1"/>
  <c r="L206" i="1" s="1"/>
  <c r="L205" i="1" s="1"/>
  <c r="M207" i="1"/>
  <c r="M206" i="1" s="1"/>
  <c r="M205" i="1" s="1"/>
  <c r="M204" i="1" s="1"/>
  <c r="N207" i="1"/>
  <c r="N206" i="1" s="1"/>
  <c r="N205" i="1" s="1"/>
  <c r="N204" i="1" s="1"/>
  <c r="O207" i="1"/>
  <c r="E208" i="1"/>
  <c r="P208" i="1" s="1"/>
  <c r="J208" i="1"/>
  <c r="Q208" i="1"/>
  <c r="E209" i="1"/>
  <c r="J209" i="1"/>
  <c r="P209" i="1" s="1"/>
  <c r="Q209" i="1"/>
  <c r="G210" i="1"/>
  <c r="H210" i="1"/>
  <c r="I210" i="1"/>
  <c r="K210" i="1"/>
  <c r="L210" i="1"/>
  <c r="M210" i="1"/>
  <c r="N210" i="1"/>
  <c r="O210" i="1"/>
  <c r="O206" i="1" s="1"/>
  <c r="O205" i="1" s="1"/>
  <c r="O204" i="1" s="1"/>
  <c r="F211" i="1"/>
  <c r="J211" i="1"/>
  <c r="Q211" i="1" s="1"/>
  <c r="E212" i="1"/>
  <c r="J212" i="1"/>
  <c r="P61" i="1" l="1"/>
  <c r="L23" i="1"/>
  <c r="J23" i="1" s="1"/>
  <c r="J24" i="1"/>
  <c r="P94" i="1"/>
  <c r="Q94" i="1"/>
  <c r="J205" i="1"/>
  <c r="L204" i="1"/>
  <c r="P96" i="1"/>
  <c r="Q96" i="1"/>
  <c r="P167" i="1"/>
  <c r="Q167" i="1"/>
  <c r="M213" i="1"/>
  <c r="H213" i="1"/>
  <c r="P43" i="1"/>
  <c r="E40" i="1"/>
  <c r="E39" i="1" s="1"/>
  <c r="L39" i="1"/>
  <c r="J39" i="1" s="1"/>
  <c r="J40" i="1"/>
  <c r="O180" i="1"/>
  <c r="F180" i="1"/>
  <c r="J182" i="1"/>
  <c r="L181" i="1"/>
  <c r="J181" i="1" s="1"/>
  <c r="Q58" i="1"/>
  <c r="P58" i="1"/>
  <c r="P178" i="1"/>
  <c r="Q178" i="1"/>
  <c r="E141" i="1"/>
  <c r="J135" i="1"/>
  <c r="L134" i="1"/>
  <c r="P75" i="1"/>
  <c r="E24" i="1"/>
  <c r="E23" i="1" s="1"/>
  <c r="S19" i="1" s="1"/>
  <c r="F206" i="1"/>
  <c r="F205" i="1" s="1"/>
  <c r="F204" i="1" s="1"/>
  <c r="F213" i="1" s="1"/>
  <c r="F214" i="1" s="1"/>
  <c r="L156" i="1"/>
  <c r="J156" i="1" s="1"/>
  <c r="J157" i="1"/>
  <c r="Q189" i="1"/>
  <c r="P189" i="1"/>
  <c r="J97" i="1"/>
  <c r="O213" i="1"/>
  <c r="P170" i="1"/>
  <c r="Q170" i="1"/>
  <c r="E97" i="1"/>
  <c r="E96" i="1" s="1"/>
  <c r="R96" i="1" s="1"/>
  <c r="S96" i="1" s="1"/>
  <c r="N213" i="1"/>
  <c r="G213" i="1"/>
  <c r="P175" i="1"/>
  <c r="Q175" i="1"/>
  <c r="P108" i="1"/>
  <c r="P91" i="1"/>
  <c r="E90" i="1"/>
  <c r="P90" i="1" s="1"/>
  <c r="J17" i="1"/>
  <c r="E211" i="1"/>
  <c r="F210" i="1"/>
  <c r="P179" i="1"/>
  <c r="Q166" i="1"/>
  <c r="L93" i="1"/>
  <c r="J93" i="1" s="1"/>
  <c r="J19" i="1"/>
  <c r="Q15" i="1"/>
  <c r="P77" i="1"/>
  <c r="J74" i="1"/>
  <c r="J188" i="1"/>
  <c r="J80" i="1"/>
  <c r="P47" i="1"/>
  <c r="Q47" i="1"/>
  <c r="J144" i="1"/>
  <c r="Q90" i="1"/>
  <c r="O79" i="1"/>
  <c r="O78" i="1" s="1"/>
  <c r="Q76" i="1"/>
  <c r="Q46" i="1"/>
  <c r="L169" i="1"/>
  <c r="J145" i="1"/>
  <c r="P95" i="1"/>
  <c r="P68" i="1"/>
  <c r="J184" i="1"/>
  <c r="L174" i="1"/>
  <c r="Q117" i="1"/>
  <c r="P53" i="1"/>
  <c r="Q53" i="1"/>
  <c r="P129" i="1"/>
  <c r="P73" i="1"/>
  <c r="J18" i="1"/>
  <c r="P190" i="1"/>
  <c r="Q190" i="1"/>
  <c r="J153" i="1"/>
  <c r="L152" i="1"/>
  <c r="J146" i="1"/>
  <c r="E79" i="1"/>
  <c r="E78" i="1" s="1"/>
  <c r="Q75" i="1"/>
  <c r="J63" i="1"/>
  <c r="Q52" i="1"/>
  <c r="Q35" i="1"/>
  <c r="J21" i="1"/>
  <c r="J210" i="1"/>
  <c r="J206" i="1"/>
  <c r="J165" i="1"/>
  <c r="L164" i="1"/>
  <c r="O40" i="1"/>
  <c r="O39" i="1" s="1"/>
  <c r="J158" i="1"/>
  <c r="N40" i="1"/>
  <c r="N39" i="1" s="1"/>
  <c r="N180" i="1" s="1"/>
  <c r="J14" i="1"/>
  <c r="J82" i="1"/>
  <c r="Q44" i="1"/>
  <c r="P38" i="1"/>
  <c r="Q38" i="1"/>
  <c r="J159" i="1"/>
  <c r="L138" i="1"/>
  <c r="J138" i="1" s="1"/>
  <c r="J100" i="1"/>
  <c r="P88" i="1"/>
  <c r="Q88" i="1"/>
  <c r="L79" i="1"/>
  <c r="P51" i="1"/>
  <c r="P72" i="1"/>
  <c r="Q72" i="1"/>
  <c r="M194" i="1"/>
  <c r="M193" i="1" s="1"/>
  <c r="M192" i="1" s="1"/>
  <c r="L187" i="1"/>
  <c r="J187" i="1" s="1"/>
  <c r="Q87" i="1"/>
  <c r="Q20" i="1"/>
  <c r="J125" i="1"/>
  <c r="L124" i="1"/>
  <c r="L121" i="1" s="1"/>
  <c r="Q186" i="1"/>
  <c r="P131" i="1"/>
  <c r="E125" i="1"/>
  <c r="E124" i="1" s="1"/>
  <c r="E121" i="1" s="1"/>
  <c r="E120" i="1" s="1"/>
  <c r="Q108" i="1"/>
  <c r="Q59" i="1"/>
  <c r="P59" i="1"/>
  <c r="H40" i="1"/>
  <c r="H39" i="1" s="1"/>
  <c r="H180" i="1" s="1"/>
  <c r="P176" i="1"/>
  <c r="Q176" i="1"/>
  <c r="J197" i="1"/>
  <c r="G40" i="1"/>
  <c r="G39" i="1" s="1"/>
  <c r="G180" i="1" s="1"/>
  <c r="J202" i="1"/>
  <c r="L201" i="1"/>
  <c r="I180" i="1"/>
  <c r="I214" i="1" s="1"/>
  <c r="Q65" i="1"/>
  <c r="J36" i="1"/>
  <c r="P12" i="1"/>
  <c r="S12" i="1" s="1"/>
  <c r="Q12" i="1"/>
  <c r="O121" i="1"/>
  <c r="O120" i="1" s="1"/>
  <c r="Q70" i="1"/>
  <c r="O18" i="1"/>
  <c r="O17" i="1" s="1"/>
  <c r="Q161" i="1"/>
  <c r="J140" i="1"/>
  <c r="J37" i="1"/>
  <c r="N18" i="1"/>
  <c r="N17" i="1" s="1"/>
  <c r="P212" i="1"/>
  <c r="Q212" i="1"/>
  <c r="Q207" i="1"/>
  <c r="P185" i="1"/>
  <c r="K63" i="1"/>
  <c r="K62" i="1" s="1"/>
  <c r="K61" i="1" s="1"/>
  <c r="Q61" i="1" s="1"/>
  <c r="P25" i="1"/>
  <c r="M18" i="1"/>
  <c r="M17" i="1" s="1"/>
  <c r="M180" i="1" s="1"/>
  <c r="Q57" i="1"/>
  <c r="Q136" i="1"/>
  <c r="H214" i="1" l="1"/>
  <c r="P36" i="1"/>
  <c r="Q36" i="1"/>
  <c r="L151" i="1"/>
  <c r="J152" i="1"/>
  <c r="Q188" i="1"/>
  <c r="P188" i="1"/>
  <c r="P146" i="1"/>
  <c r="Q146" i="1"/>
  <c r="P39" i="1"/>
  <c r="Q39" i="1"/>
  <c r="Q138" i="1"/>
  <c r="P18" i="1"/>
  <c r="Q18" i="1"/>
  <c r="P144" i="1"/>
  <c r="Q144" i="1"/>
  <c r="P97" i="1"/>
  <c r="Q97" i="1"/>
  <c r="Q197" i="1"/>
  <c r="P197" i="1"/>
  <c r="J194" i="1"/>
  <c r="P80" i="1"/>
  <c r="Q80" i="1"/>
  <c r="P14" i="1"/>
  <c r="J13" i="1"/>
  <c r="Q14" i="1"/>
  <c r="Q135" i="1"/>
  <c r="P135" i="1"/>
  <c r="P141" i="1"/>
  <c r="E140" i="1"/>
  <c r="E139" i="1" s="1"/>
  <c r="L120" i="1"/>
  <c r="J120" i="1" s="1"/>
  <c r="J121" i="1"/>
  <c r="P165" i="1"/>
  <c r="Q165" i="1"/>
  <c r="P157" i="1"/>
  <c r="Q157" i="1"/>
  <c r="P40" i="1"/>
  <c r="Q40" i="1"/>
  <c r="Q202" i="1"/>
  <c r="P202" i="1"/>
  <c r="P74" i="1"/>
  <c r="Q74" i="1"/>
  <c r="P159" i="1"/>
  <c r="Q159" i="1"/>
  <c r="P19" i="1"/>
  <c r="Q19" i="1"/>
  <c r="P158" i="1"/>
  <c r="Q158" i="1"/>
  <c r="P24" i="1"/>
  <c r="Q24" i="1"/>
  <c r="O214" i="1"/>
  <c r="Q93" i="1"/>
  <c r="P93" i="1"/>
  <c r="P17" i="1"/>
  <c r="Q17" i="1"/>
  <c r="P23" i="1"/>
  <c r="Q23" i="1"/>
  <c r="L78" i="1"/>
  <c r="J78" i="1" s="1"/>
  <c r="J79" i="1"/>
  <c r="L200" i="1"/>
  <c r="J201" i="1"/>
  <c r="P100" i="1"/>
  <c r="Q100" i="1"/>
  <c r="P156" i="1"/>
  <c r="Q156" i="1"/>
  <c r="P187" i="1"/>
  <c r="Q187" i="1"/>
  <c r="P181" i="1"/>
  <c r="Q181" i="1"/>
  <c r="K180" i="1"/>
  <c r="K214" i="1" s="1"/>
  <c r="P82" i="1"/>
  <c r="Q82" i="1"/>
  <c r="J204" i="1"/>
  <c r="Q205" i="1"/>
  <c r="J183" i="1"/>
  <c r="Q184" i="1"/>
  <c r="P184" i="1"/>
  <c r="L163" i="1"/>
  <c r="J164" i="1"/>
  <c r="P37" i="1"/>
  <c r="Q37" i="1"/>
  <c r="P125" i="1"/>
  <c r="Q125" i="1"/>
  <c r="J124" i="1"/>
  <c r="P145" i="1"/>
  <c r="Q145" i="1"/>
  <c r="N214" i="1"/>
  <c r="Q182" i="1"/>
  <c r="P182" i="1"/>
  <c r="P153" i="1"/>
  <c r="Q153" i="1"/>
  <c r="E210" i="1"/>
  <c r="E206" i="1" s="1"/>
  <c r="E205" i="1" s="1"/>
  <c r="E204" i="1" s="1"/>
  <c r="E213" i="1" s="1"/>
  <c r="P211" i="1"/>
  <c r="Q140" i="1"/>
  <c r="Q210" i="1"/>
  <c r="P21" i="1"/>
  <c r="Q21" i="1"/>
  <c r="G214" i="1"/>
  <c r="J62" i="1"/>
  <c r="Q63" i="1"/>
  <c r="P63" i="1"/>
  <c r="M214" i="1"/>
  <c r="L133" i="1"/>
  <c r="J133" i="1" s="1"/>
  <c r="J134" i="1"/>
  <c r="L173" i="1"/>
  <c r="J174" i="1"/>
  <c r="Q206" i="1"/>
  <c r="J169" i="1"/>
  <c r="L168" i="1"/>
  <c r="J168" i="1" s="1"/>
  <c r="Q169" i="1" l="1"/>
  <c r="P169" i="1"/>
  <c r="P206" i="1"/>
  <c r="P79" i="1"/>
  <c r="Q79" i="1"/>
  <c r="J193" i="1"/>
  <c r="P194" i="1"/>
  <c r="Q194" i="1"/>
  <c r="P134" i="1"/>
  <c r="Q134" i="1"/>
  <c r="P152" i="1"/>
  <c r="Q152" i="1"/>
  <c r="P168" i="1"/>
  <c r="Q168" i="1"/>
  <c r="P124" i="1"/>
  <c r="Q124" i="1"/>
  <c r="P133" i="1"/>
  <c r="Q133" i="1"/>
  <c r="P78" i="1"/>
  <c r="Q78" i="1"/>
  <c r="P121" i="1"/>
  <c r="Q121" i="1"/>
  <c r="E138" i="1"/>
  <c r="P139" i="1"/>
  <c r="J151" i="1"/>
  <c r="L150" i="1"/>
  <c r="J150" i="1" s="1"/>
  <c r="P164" i="1"/>
  <c r="Q164" i="1"/>
  <c r="J163" i="1"/>
  <c r="L162" i="1"/>
  <c r="J162" i="1" s="1"/>
  <c r="P120" i="1"/>
  <c r="R120" i="1" s="1"/>
  <c r="Q120" i="1"/>
  <c r="P174" i="1"/>
  <c r="Q174" i="1"/>
  <c r="J200" i="1"/>
  <c r="L199" i="1"/>
  <c r="P183" i="1"/>
  <c r="Q183" i="1"/>
  <c r="P205" i="1"/>
  <c r="P13" i="1"/>
  <c r="Q13" i="1"/>
  <c r="L180" i="1"/>
  <c r="J180" i="1" s="1"/>
  <c r="J173" i="1"/>
  <c r="P201" i="1"/>
  <c r="Q201" i="1"/>
  <c r="P62" i="1"/>
  <c r="Q62" i="1"/>
  <c r="P210" i="1"/>
  <c r="Q204" i="1"/>
  <c r="P204" i="1"/>
  <c r="P140" i="1"/>
  <c r="E180" i="1" l="1"/>
  <c r="E214" i="1" s="1"/>
  <c r="P138" i="1"/>
  <c r="Q173" i="1"/>
  <c r="P173" i="1"/>
  <c r="P200" i="1"/>
  <c r="Q200" i="1"/>
  <c r="P162" i="1"/>
  <c r="Q162" i="1"/>
  <c r="P180" i="1"/>
  <c r="Q180" i="1"/>
  <c r="J199" i="1"/>
  <c r="L213" i="1"/>
  <c r="L214" i="1" s="1"/>
  <c r="J214" i="1" s="1"/>
  <c r="P214" i="1" s="1"/>
  <c r="P226" i="1" s="1"/>
  <c r="P228" i="1" s="1"/>
  <c r="P163" i="1"/>
  <c r="Q163" i="1"/>
  <c r="J192" i="1"/>
  <c r="P193" i="1"/>
  <c r="Q193" i="1"/>
  <c r="P150" i="1"/>
  <c r="Q150" i="1"/>
  <c r="P151" i="1"/>
  <c r="Q151" i="1"/>
  <c r="P192" i="1" l="1"/>
  <c r="Q192" i="1"/>
  <c r="P199" i="1"/>
  <c r="Q199" i="1"/>
  <c r="J213" i="1"/>
  <c r="P213" i="1" s="1"/>
</calcChain>
</file>

<file path=xl/sharedStrings.xml><?xml version="1.0" encoding="utf-8"?>
<sst xmlns="http://schemas.openxmlformats.org/spreadsheetml/2006/main" count="684" uniqueCount="486">
  <si>
    <t>РОЗПОДІЛ </t>
  </si>
  <si>
    <t>(грн)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</si>
  <si>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</si>
  <si>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</si>
  <si>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</si>
  <si>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</si>
  <si>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</si>
  <si>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</si>
  <si>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</si>
  <si>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</si>
  <si>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</si>
  <si>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</si>
  <si>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</si>
  <si>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УСЬОГО</t>
  </si>
  <si>
    <t>0100000</t>
  </si>
  <si>
    <t xml:space="preserve">Обласна рада </t>
  </si>
  <si>
    <t>0110000</t>
  </si>
  <si>
    <r>
      <t xml:space="preserve">Обласна рада </t>
    </r>
    <r>
      <rPr>
        <i/>
        <sz val="10"/>
        <rFont val="Times New Roman"/>
        <family val="1"/>
        <charset val="204"/>
      </rPr>
      <t/>
    </r>
  </si>
  <si>
    <t>0110100</t>
  </si>
  <si>
    <t>0100</t>
  </si>
  <si>
    <t>Державне управління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</si>
  <si>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</si>
  <si>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</si>
  <si>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</si>
  <si>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</si>
  <si>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</si>
  <si>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</si>
  <si>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</si>
  <si>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</si>
  <si>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0200000</t>
  </si>
  <si>
    <t>Обласна державна адміністрація</t>
  </si>
  <si>
    <t>0210000</t>
  </si>
  <si>
    <t>0211000</t>
  </si>
  <si>
    <t>1000</t>
  </si>
  <si>
    <t>Освіта</t>
  </si>
  <si>
    <t>0211140</t>
  </si>
  <si>
    <t>1140</t>
  </si>
  <si>
    <t>0950</t>
  </si>
  <si>
    <t>Підвищення кваліфікації, перепідготовка кадрів закладами післядипломної освіти</t>
  </si>
  <si>
    <t>0213000</t>
  </si>
  <si>
    <t>3000</t>
  </si>
  <si>
    <t>Соціальний захист та соціальне забезпечення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</si>
  <si>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</si>
  <si>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</si>
  <si>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</si>
  <si>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</si>
  <si>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0600000</t>
  </si>
  <si>
    <t>Департамент освіти і науки облдержадміністрації</t>
  </si>
  <si>
    <t>0610000</t>
  </si>
  <si>
    <t>0611000</t>
  </si>
  <si>
    <t>0611040</t>
  </si>
  <si>
    <t>1040</t>
  </si>
  <si>
    <t>0922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</si>
  <si>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</si>
  <si>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0611060</t>
  </si>
  <si>
    <t>1060</t>
  </si>
  <si>
    <t>0910</t>
  </si>
  <si>
    <t>0611070</t>
  </si>
  <si>
    <t>1070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</si>
  <si>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</si>
  <si>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0611080</t>
  </si>
  <si>
    <t>1080</t>
  </si>
  <si>
    <t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 посиленою військово-фізичною підготовкою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</si>
  <si>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</si>
  <si>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</si>
  <si>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</si>
  <si>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0611110</t>
  </si>
  <si>
    <t>1110</t>
  </si>
  <si>
    <t>0930</t>
  </si>
  <si>
    <t>Підготовка кадрів професійно-технічними закладами та іншими закладами освіти</t>
  </si>
  <si>
    <t>0611120</t>
  </si>
  <si>
    <t>1120</t>
  </si>
  <si>
    <t>0941</t>
  </si>
  <si>
    <t xml:space="preserve">Підготовка кадрів вищими навчальними закладами І-ІІ рівнів акредитації (коледжами, технікумами, училищами) </t>
  </si>
  <si>
    <t>0611140</t>
  </si>
  <si>
    <t xml:space="preserve">Підвищення кваліфікації, перепідготовка кадрів закладами післядипломної освіти </t>
  </si>
  <si>
    <t>0611161</t>
  </si>
  <si>
    <t>1161</t>
  </si>
  <si>
    <t>0990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</si>
  <si>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</si>
  <si>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</si>
  <si>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</si>
  <si>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</si>
  <si>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0617000</t>
  </si>
  <si>
    <t>7000</t>
  </si>
  <si>
    <t>Економічна діяльність</t>
  </si>
  <si>
    <t>0617300</t>
  </si>
  <si>
    <t>7300</t>
  </si>
  <si>
    <t>Будівництво та регіональний розвиток</t>
  </si>
  <si>
    <t>0617321</t>
  </si>
  <si>
    <t>7321</t>
  </si>
  <si>
    <t>0443</t>
  </si>
  <si>
    <t>Будівництво освітніх установ та закладів</t>
  </si>
  <si>
    <t>0700000</t>
  </si>
  <si>
    <t>Департамент охорони здоров'я 
облдержадміністрації</t>
  </si>
  <si>
    <t>0710000</t>
  </si>
  <si>
    <t>0711000</t>
  </si>
  <si>
    <t>0711120</t>
  </si>
  <si>
    <t>Підготовка кадрів вищими навчальними закладами І-ІІ рівнів акредитації (коледжами, технікумами, училищами)</t>
  </si>
  <si>
    <t>0712000</t>
  </si>
  <si>
    <t>2000</t>
  </si>
  <si>
    <t>Охорона здоров"я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</si>
  <si>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</si>
  <si>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</si>
  <si>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</si>
  <si>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</si>
  <si>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</si>
  <si>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</si>
  <si>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</si>
  <si>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</si>
  <si>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0712040</t>
  </si>
  <si>
    <t>2040</t>
  </si>
  <si>
    <t>0734</t>
  </si>
  <si>
    <t>Санаторно-курортна допомога населенню</t>
  </si>
  <si>
    <t>0712050</t>
  </si>
  <si>
    <t>2050</t>
  </si>
  <si>
    <t>0761</t>
  </si>
  <si>
    <t>Медико-соціальний захист дітей-сиріт і дітей, позбавлених батьківського піклування</t>
  </si>
  <si>
    <t>0712060</t>
  </si>
  <si>
    <t>2060</t>
  </si>
  <si>
    <t>0762</t>
  </si>
  <si>
    <t>Створення банків крові та її компонентів</t>
  </si>
  <si>
    <t>0712070</t>
  </si>
  <si>
    <t>2070</t>
  </si>
  <si>
    <t>0724</t>
  </si>
  <si>
    <t>Екстрена та швидка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</si>
  <si>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</si>
  <si>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</si>
  <si>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</si>
  <si>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</si>
  <si>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0712100</t>
  </si>
  <si>
    <t>2100</t>
  </si>
  <si>
    <t>Стоматологічна допомога населенню</t>
  </si>
  <si>
    <t>0712120</t>
  </si>
  <si>
    <t>2120</t>
  </si>
  <si>
    <t>0740</t>
  </si>
  <si>
    <t>Інформаційно-методичне та просвітницьке забезпечення в галузі охорони здоров'я</t>
  </si>
  <si>
    <t>0712130</t>
  </si>
  <si>
    <t>2130</t>
  </si>
  <si>
    <t>0763</t>
  </si>
  <si>
    <t>Проведення належної медико-соціальної експертизи (МСЕК)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</si>
  <si>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</si>
  <si>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</si>
  <si>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</si>
  <si>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</si>
  <si>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</si>
  <si>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</si>
  <si>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0714000</t>
  </si>
  <si>
    <t>4000</t>
  </si>
  <si>
    <t>Культура i мистецтво</t>
  </si>
  <si>
    <t>0714030</t>
  </si>
  <si>
    <t>4030</t>
  </si>
  <si>
    <t>0824</t>
  </si>
  <si>
    <t xml:space="preserve">Забезпечення діяльності бібіліотек </t>
  </si>
  <si>
    <t>0717000</t>
  </si>
  <si>
    <t>0717300</t>
  </si>
  <si>
    <t>0717365</t>
  </si>
  <si>
    <t>7365</t>
  </si>
  <si>
    <t>0490</t>
  </si>
  <si>
    <t>Виконання інвестиційних проектів в рамках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</si>
  <si>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0800000</t>
  </si>
  <si>
    <t>Департамент соціального захисту населення  облдержадміністрації</t>
  </si>
  <si>
    <t>0810000</t>
  </si>
  <si>
    <t>0813000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</si>
  <si>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</si>
  <si>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</si>
  <si>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</si>
  <si>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0813101</t>
  </si>
  <si>
    <t>3101</t>
  </si>
  <si>
    <t>1010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</si>
  <si>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</si>
  <si>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</si>
  <si>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</si>
  <si>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</si>
  <si>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особам, які не можуть вести самостійний спосіб життя через похилий вік, фізичні та розумові вади, психічні захворювання або інші хвороби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</si>
  <si>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</si>
  <si>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</si>
  <si>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</si>
  <si>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</si>
  <si>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</si>
  <si>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</si>
  <si>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</si>
  <si>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</si>
  <si>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</si>
  <si>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</si>
  <si>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</si>
  <si>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</si>
  <si>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</si>
  <si>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0813241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</si>
  <si>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</si>
  <si>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</si>
  <si>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</si>
  <si>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</si>
  <si>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облдержадміністрації</t>
  </si>
  <si>
    <t>0910000</t>
  </si>
  <si>
    <t>0913000</t>
  </si>
  <si>
    <t>0913111</t>
  </si>
  <si>
    <t>3111</t>
  </si>
  <si>
    <t>0913112</t>
  </si>
  <si>
    <t>3112</t>
  </si>
  <si>
    <t>Заходи державної політики з питань дітей та їх соціального захисту</t>
  </si>
  <si>
    <t>1000000</t>
  </si>
  <si>
    <t>1010000</t>
  </si>
  <si>
    <t>1011000</t>
  </si>
  <si>
    <t>1011120</t>
  </si>
  <si>
    <t>1014000</t>
  </si>
  <si>
    <t>1014010</t>
  </si>
  <si>
    <t>4010</t>
  </si>
  <si>
    <t>0821</t>
  </si>
  <si>
    <t>Фінансова підтримка театрів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</si>
  <si>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</si>
  <si>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</si>
  <si>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</si>
  <si>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</si>
  <si>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1014030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</si>
  <si>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</si>
  <si>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</si>
  <si>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</si>
  <si>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</si>
  <si>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1014050</t>
  </si>
  <si>
    <t>4050</t>
  </si>
  <si>
    <t>0827</t>
  </si>
  <si>
    <t>Забезпечення діяльності заповідників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</si>
  <si>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</si>
  <si>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</si>
  <si>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</si>
  <si>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</si>
  <si>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</si>
  <si>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</si>
  <si>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>Інші заходи в галузі культури і мистецтва</t>
  </si>
  <si>
    <t>1100000</t>
  </si>
  <si>
    <t>Управління у справах сім"ї, молоді та спорту облдержадміністрації</t>
  </si>
  <si>
    <t>1110000</t>
  </si>
  <si>
    <t>1111000</t>
  </si>
  <si>
    <t>1111090</t>
  </si>
  <si>
    <t>1113000</t>
  </si>
  <si>
    <t>1113121</t>
  </si>
  <si>
    <t>3121</t>
  </si>
  <si>
    <t>Утримання та забезпечення діяльності центрів соціальних служб для сім’ї, дітей та молоді</t>
  </si>
  <si>
    <t>1113122</t>
  </si>
  <si>
    <t>3122</t>
  </si>
  <si>
    <t>Заходи державної політики із забезпечення рівних прав та можливостей жінок та чоловіків</t>
  </si>
  <si>
    <t>1113123</t>
  </si>
  <si>
    <t>3123</t>
  </si>
  <si>
    <t>Заходи державної політики з питань сім'ї</t>
  </si>
  <si>
    <t>1113131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</si>
  <si>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</si>
  <si>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</si>
  <si>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>1113133</t>
  </si>
  <si>
    <t>3133</t>
  </si>
  <si>
    <t>Інші заходи та заклади  молодіжної політики</t>
  </si>
  <si>
    <t>1113140</t>
  </si>
  <si>
    <t>1113241</t>
  </si>
  <si>
    <t>1115000</t>
  </si>
  <si>
    <t>5000</t>
  </si>
  <si>
    <t>Фiзична культура i спорт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</si>
  <si>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</si>
  <si>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</si>
  <si>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</si>
  <si>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</si>
  <si>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</si>
  <si>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</si>
  <si>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</si>
  <si>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1115021</t>
  </si>
  <si>
    <t>5021</t>
  </si>
  <si>
    <t>Утримання центрів фізичної культури і спорту осіб з інвалідністю і реабілітаційних шкіл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</si>
  <si>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</si>
  <si>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</si>
  <si>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</si>
  <si>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</si>
  <si>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</si>
  <si>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</si>
  <si>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</si>
  <si>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</si>
  <si>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</si>
  <si>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1115033</t>
  </si>
  <si>
    <t>5033</t>
  </si>
  <si>
    <t>Забезпечення підготовки спортсменів школами вищої спортивної майстерності</t>
  </si>
  <si>
    <t>1115042</t>
  </si>
  <si>
    <t>5042</t>
  </si>
  <si>
    <t>Фінансова підтримка спортивних споруд, які належать громадським організаціям фізкультурно-спортивної спрямованості</t>
  </si>
  <si>
    <t>1115053</t>
  </si>
  <si>
    <t>5053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</si>
  <si>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</si>
  <si>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</si>
  <si>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</si>
  <si>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</si>
  <si>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</si>
  <si>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</si>
  <si>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</si>
  <si>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Будівництво  споруд, установ та закладів фізичної культури і спорту</t>
  </si>
  <si>
    <t>1500000</t>
  </si>
  <si>
    <t>Департамент будівництва, містобудування і архітектури та житлово-комунального господарства облдержадміністрації</t>
  </si>
  <si>
    <t>1510000</t>
  </si>
  <si>
    <t>1517000</t>
  </si>
  <si>
    <t>1517300</t>
  </si>
  <si>
    <t>1517321</t>
  </si>
  <si>
    <t>1517322</t>
  </si>
  <si>
    <t>Будівництво  медичних установ та закладів</t>
  </si>
  <si>
    <t>1517324</t>
  </si>
  <si>
    <t>Будівництво установ та закладів культури</t>
  </si>
  <si>
    <t>1517330</t>
  </si>
  <si>
    <t>Будівництво інших об'єктів соціальної та виробничої інфраструктури комунальної власності</t>
  </si>
  <si>
    <t>1517400</t>
  </si>
  <si>
    <t>7400</t>
  </si>
  <si>
    <t>Транспорт та транспортна інфраструктура, дорожнє господарство</t>
  </si>
  <si>
    <t>0456</t>
  </si>
  <si>
    <t>1517462</t>
  </si>
  <si>
    <t>7462</t>
  </si>
  <si>
    <t>Утримання та розвиток автомобільних доріг та дорожньої інфраструктури за рахунок субвенції з  державного бюджету</t>
  </si>
  <si>
    <t>7600</t>
  </si>
  <si>
    <t>Інші програми та заходи, пов'язані з економічною діяльністю</t>
  </si>
  <si>
    <t>0470</t>
  </si>
  <si>
    <t>1900000</t>
  </si>
  <si>
    <t>1910000</t>
  </si>
  <si>
    <t>1917000</t>
  </si>
  <si>
    <t>1917400</t>
  </si>
  <si>
    <t>1917430</t>
  </si>
  <si>
    <t>7430</t>
  </si>
  <si>
    <t>0454</t>
  </si>
  <si>
    <t>Утримання та розвиток місцевих аеропортів</t>
  </si>
  <si>
    <t>Реалізація програм і заходів в галузі туризму та курортів</t>
  </si>
  <si>
    <t>8000</t>
  </si>
  <si>
    <t>Інша діяльність</t>
  </si>
  <si>
    <t>8300</t>
  </si>
  <si>
    <t xml:space="preserve">Охорона навколишнього природного середовища </t>
  </si>
  <si>
    <t>8320</t>
  </si>
  <si>
    <t>0520</t>
  </si>
  <si>
    <t>Збереження природно-заповідного фонду</t>
  </si>
  <si>
    <t>2300000</t>
  </si>
  <si>
    <t>Департамент інформаційної діяльності та комунікацій з громадськістю облдержадміністрації</t>
  </si>
  <si>
    <t>2310000</t>
  </si>
  <si>
    <t>2318000</t>
  </si>
  <si>
    <t>2318400</t>
  </si>
  <si>
    <t>8400</t>
  </si>
  <si>
    <t>Засоби масової інформації</t>
  </si>
  <si>
    <t>2318410</t>
  </si>
  <si>
    <t>8410</t>
  </si>
  <si>
    <t>0830</t>
  </si>
  <si>
    <t>Фінансова підтримка засобів масової інформації</t>
  </si>
  <si>
    <t>2318420</t>
  </si>
  <si>
    <t>8420</t>
  </si>
  <si>
    <t>Інші заходи у сфері засобів масової інформації</t>
  </si>
  <si>
    <t>2400000</t>
  </si>
  <si>
    <t>Департамент агропромислового розвитку облдержадміністрації</t>
  </si>
  <si>
    <t>2410000</t>
  </si>
  <si>
    <t>2417000</t>
  </si>
  <si>
    <t>2417100</t>
  </si>
  <si>
    <t>7100</t>
  </si>
  <si>
    <t>Сільське, лісове, рибне господарство та мисливство</t>
  </si>
  <si>
    <t>2417110</t>
  </si>
  <si>
    <t>7110</t>
  </si>
  <si>
    <t>0421</t>
  </si>
  <si>
    <t xml:space="preserve">Реалізація програм в галузі сільського господарства </t>
  </si>
  <si>
    <t>2417130</t>
  </si>
  <si>
    <t>7130</t>
  </si>
  <si>
    <t>Здійснення  заходів із землеустрою</t>
  </si>
  <si>
    <t>2700000</t>
  </si>
  <si>
    <t>Департамент економічного розвитку, торгівлі та залучення інвестицій облдержадміністрації</t>
  </si>
  <si>
    <t>2710000</t>
  </si>
  <si>
    <t>2717000</t>
  </si>
  <si>
    <t>2717600</t>
  </si>
  <si>
    <t>2717610</t>
  </si>
  <si>
    <t>0411</t>
  </si>
  <si>
    <t>Сприяння розвитку малого та середнього підприємництва</t>
  </si>
  <si>
    <t>2717693</t>
  </si>
  <si>
    <t>Інші заходи, пов'язані з економічною діяльністю</t>
  </si>
  <si>
    <t>2800000</t>
  </si>
  <si>
    <t>Департамент екології та природних ресурсів облдержадміністрації</t>
  </si>
  <si>
    <t>2810000</t>
  </si>
  <si>
    <t>2818000</t>
  </si>
  <si>
    <t>2818300</t>
  </si>
  <si>
    <t>2818311</t>
  </si>
  <si>
    <t>8311</t>
  </si>
  <si>
    <t>0511</t>
  </si>
  <si>
    <t>Охорона та раціональне використання природних ресурсів</t>
  </si>
  <si>
    <t>3000000</t>
  </si>
  <si>
    <t>Управління з питань цивільного захисту облдержадміністрації</t>
  </si>
  <si>
    <t>3010000</t>
  </si>
  <si>
    <t>3018000</t>
  </si>
  <si>
    <t>3018100</t>
  </si>
  <si>
    <t>8100</t>
  </si>
  <si>
    <t>Захист населення і територій від надзвичайних ситуацій техногенного та природного характеру</t>
  </si>
  <si>
    <t>3018110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</si>
  <si>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</si>
  <si>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</si>
  <si>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</si>
  <si>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3018120</t>
  </si>
  <si>
    <t>8120</t>
  </si>
  <si>
    <t>Заходи з організації рятування на водах</t>
  </si>
  <si>
    <t>3100000</t>
  </si>
  <si>
    <t>Управління майном обласної ради</t>
  </si>
  <si>
    <t>3110000</t>
  </si>
  <si>
    <t>3110100</t>
  </si>
  <si>
    <t>3110150</t>
  </si>
  <si>
    <t>3110180</t>
  </si>
  <si>
    <t>3700000</t>
  </si>
  <si>
    <t>Департамент фінансів облдержадміністрації</t>
  </si>
  <si>
    <t>3710000</t>
  </si>
  <si>
    <t>3717000</t>
  </si>
  <si>
    <t>3717300</t>
  </si>
  <si>
    <t>3717370</t>
  </si>
  <si>
    <t>7370</t>
  </si>
  <si>
    <t>Реалізація інших заходів щодо соціально-економічного розвитку територій</t>
  </si>
  <si>
    <t>3718000</t>
  </si>
  <si>
    <t>3718700</t>
  </si>
  <si>
    <t>8700</t>
  </si>
  <si>
    <t>Резервний фонд</t>
  </si>
  <si>
    <t xml:space="preserve">РАЗОМ ВИДАТКІВ </t>
  </si>
  <si>
    <t>0619000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</si>
  <si>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</si>
  <si>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</si>
  <si>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</si>
  <si>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</si>
  <si>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9770</t>
  </si>
  <si>
    <t xml:space="preserve">Інші субвенції з місцевого бюджету </t>
  </si>
  <si>
    <t>0819000</t>
  </si>
  <si>
    <t>0819700</t>
  </si>
  <si>
    <t>0819770</t>
  </si>
  <si>
    <t>1119000</t>
  </si>
  <si>
    <t>1119700</t>
  </si>
  <si>
    <t>1119770</t>
  </si>
  <si>
    <t>3719000</t>
  </si>
  <si>
    <t>3719100</t>
  </si>
  <si>
    <t>9100</t>
  </si>
  <si>
    <t>Дотації з місцевого бюджету іншим бюджетам</t>
  </si>
  <si>
    <t>3719110</t>
  </si>
  <si>
    <t>9110</t>
  </si>
  <si>
    <t xml:space="preserve">Реверсна дотація </t>
  </si>
  <si>
    <t>3719130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</si>
  <si>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</si>
  <si>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</si>
  <si>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</si>
  <si>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</si>
  <si>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</si>
  <si>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</si>
  <si>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3719700</t>
  </si>
  <si>
    <t>3719710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</si>
  <si>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</si>
  <si>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3719770</t>
  </si>
  <si>
    <t>РАЗОМ ТРАНСФЕРТІВ</t>
  </si>
  <si>
    <t>Перший заступник голови обласної ради</t>
  </si>
  <si>
    <t>Холод Є.М.</t>
  </si>
  <si>
    <t>Кропивка</t>
  </si>
  <si>
    <t>Департамент культури і туризму облдержадміністрації</t>
  </si>
  <si>
    <t>Управління інфраструктури  облдержадміністрації</t>
  </si>
  <si>
    <t>1017600</t>
  </si>
  <si>
    <t>1017622</t>
  </si>
  <si>
    <t>9270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</si>
  <si>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</si>
  <si>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0619300</t>
  </si>
  <si>
    <t>9300</t>
  </si>
  <si>
    <t>0619310</t>
  </si>
  <si>
    <t>0619330</t>
  </si>
  <si>
    <t>9310</t>
  </si>
  <si>
    <t>9330</t>
  </si>
  <si>
    <t>1017000</t>
  </si>
  <si>
    <t>1018000</t>
  </si>
  <si>
    <t>1018300</t>
  </si>
  <si>
    <t>1018320</t>
  </si>
  <si>
    <t>1517325</t>
  </si>
  <si>
    <t>1516000</t>
  </si>
  <si>
    <t>6000</t>
  </si>
  <si>
    <t>Житлово-комунальне господарство</t>
  </si>
  <si>
    <t>1516084</t>
  </si>
  <si>
    <t>0610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</si>
  <si>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</si>
  <si>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видатків обласного  бюджету на 2020 рік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</si>
  <si>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</si>
  <si>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</si>
  <si>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</si>
  <si>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</si>
  <si>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Х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</si>
  <si>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</si>
  <si>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</si>
  <si>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0719000</t>
  </si>
  <si>
    <t>0719400</t>
  </si>
  <si>
    <t>9400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</si>
  <si>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</si>
  <si>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9410</t>
  </si>
  <si>
    <t>0719410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</si>
  <si>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</si>
  <si>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2818320</t>
  </si>
  <si>
    <t xml:space="preserve">Додаток  3
до рішення сесії  обласної ради сьомого скликання </t>
  </si>
  <si>
    <t>0819200</t>
  </si>
  <si>
    <t>0819270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</si>
</sst>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charset val="204"/>
      <scheme val="minor"/>
    </font>
    <font>
      <b/>
      <sz val="16"/>
      <color indexed="12"/>
      <name val="Times New Roman"/>
      <family val="1"/>
      <charset val="204"/>
    </font>
    <font>
      <sz val="16"/>
      <color indexed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i/>
      <sz val="16"/>
      <color indexed="10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8"/>
      <name val="Times New Roman"/>
      <family val="1"/>
      <charset val="204"/>
    </font>
    <font>
      <sz val="8"/>
      <name val="Calibri"/>
      <family val="2"/>
      <charset val="204"/>
    </font>
    <font>
      <b/>
      <i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i/>
      <sz val="16"/>
      <color indexed="6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7030A0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sz val="15"/>
      <color rgb="FF7030A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vertical="top"/>
    </xf>
    <xf numFmtId="0" fontId="10" fillId="0" borderId="0"/>
  </cellStyleXfs>
  <cellXfs count="226">
    <xf numFmtId="0" fontId="0" fillId="0" borderId="0" xfId="0"/>
    <xf numFmtId="0" fontId="32" fillId="0" borderId="1" xfId="0" applyFont="1" applyBorder="1" applyAlignment="1">
      <alignment horizontal="center" vertical="center" wrapText="1"/>
    </xf>
    <xf numFmtId="0" fontId="31" fillId="0" borderId="0" xfId="0" applyFont="1"/>
    <xf numFmtId="0" fontId="33" fillId="0" borderId="1" xfId="0" applyFont="1" applyBorder="1" applyAlignment="1">
      <alignment horizontal="center" vertical="center" wrapText="1"/>
    </xf>
    <xf numFmtId="0" fontId="34" fillId="0" borderId="0" xfId="0" applyFont="1"/>
    <xf numFmtId="0" fontId="35" fillId="0" borderId="1" xfId="0" applyFont="1" applyBorder="1" applyAlignment="1">
      <alignment horizontal="center" vertical="center" wrapText="1"/>
    </xf>
    <xf numFmtId="0" fontId="0" fillId="0" borderId="0" xfId="0" applyFont="1"/>
    <xf numFmtId="3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/>
    <xf numFmtId="0" fontId="16" fillId="0" borderId="0" xfId="0" applyFont="1" applyFill="1"/>
    <xf numFmtId="0" fontId="16" fillId="2" borderId="0" xfId="0" applyFont="1" applyFill="1"/>
    <xf numFmtId="0" fontId="18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14" fillId="2" borderId="0" xfId="0" applyFont="1" applyFill="1"/>
    <xf numFmtId="0" fontId="20" fillId="2" borderId="0" xfId="0" applyFont="1" applyFill="1"/>
    <xf numFmtId="0" fontId="10" fillId="0" borderId="0" xfId="0" applyFont="1" applyFill="1"/>
    <xf numFmtId="0" fontId="21" fillId="2" borderId="0" xfId="0" applyFont="1" applyFill="1"/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49" fontId="10" fillId="2" borderId="0" xfId="0" applyNumberFormat="1" applyFont="1" applyFill="1" applyAlignment="1" applyProtection="1"/>
    <xf numFmtId="0" fontId="22" fillId="2" borderId="0" xfId="0" applyNumberFormat="1" applyFont="1" applyFill="1" applyAlignment="1" applyProtection="1"/>
    <xf numFmtId="0" fontId="6" fillId="2" borderId="0" xfId="0" applyNumberFormat="1" applyFont="1" applyFill="1" applyAlignment="1" applyProtection="1"/>
    <xf numFmtId="0" fontId="10" fillId="2" borderId="0" xfId="0" applyNumberFormat="1" applyFont="1" applyFill="1" applyAlignment="1" applyProtection="1"/>
    <xf numFmtId="49" fontId="11" fillId="2" borderId="0" xfId="0" applyNumberFormat="1" applyFont="1" applyFill="1" applyAlignment="1" applyProtection="1"/>
    <xf numFmtId="0" fontId="11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49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3" fontId="1" fillId="3" borderId="1" xfId="1" applyNumberFormat="1" applyFont="1" applyFill="1" applyBorder="1" applyAlignment="1">
      <alignment vertical="center"/>
    </xf>
    <xf numFmtId="3" fontId="17" fillId="3" borderId="1" xfId="1" applyNumberFormat="1" applyFont="1" applyFill="1" applyBorder="1" applyAlignment="1">
      <alignment vertical="center"/>
    </xf>
    <xf numFmtId="3" fontId="1" fillId="4" borderId="1" xfId="1" applyNumberFormat="1" applyFont="1" applyFill="1" applyBorder="1" applyAlignment="1">
      <alignment vertical="center"/>
    </xf>
    <xf numFmtId="3" fontId="17" fillId="4" borderId="1" xfId="1" applyNumberFormat="1" applyFont="1" applyFill="1" applyBorder="1" applyAlignment="1">
      <alignment vertical="center"/>
    </xf>
    <xf numFmtId="3" fontId="8" fillId="4" borderId="1" xfId="1" applyNumberFormat="1" applyFont="1" applyFill="1" applyBorder="1" applyAlignment="1">
      <alignment vertical="center"/>
    </xf>
    <xf numFmtId="3" fontId="15" fillId="4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3" fontId="24" fillId="2" borderId="1" xfId="1" applyNumberFormat="1" applyFont="1" applyFill="1" applyBorder="1" applyAlignment="1">
      <alignment vertical="center"/>
    </xf>
    <xf numFmtId="3" fontId="25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12" fillId="2" borderId="1" xfId="1" applyNumberFormat="1" applyFont="1" applyFill="1" applyBorder="1" applyAlignment="1">
      <alignment vertical="center"/>
    </xf>
    <xf numFmtId="3" fontId="9" fillId="2" borderId="1" xfId="1" applyNumberFormat="1" applyFont="1" applyFill="1" applyBorder="1" applyAlignment="1">
      <alignment vertical="center"/>
    </xf>
    <xf numFmtId="3" fontId="13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 applyProtection="1">
      <alignment vertical="center"/>
    </xf>
    <xf numFmtId="3" fontId="12" fillId="2" borderId="1" xfId="1" applyNumberFormat="1" applyFont="1" applyFill="1" applyBorder="1" applyAlignment="1" applyProtection="1">
      <alignment vertical="center"/>
    </xf>
    <xf numFmtId="3" fontId="12" fillId="2" borderId="1" xfId="0" applyNumberFormat="1" applyFont="1" applyFill="1" applyBorder="1" applyAlignment="1" applyProtection="1">
      <alignment vertical="center"/>
    </xf>
    <xf numFmtId="3" fontId="25" fillId="2" borderId="1" xfId="0" applyNumberFormat="1" applyFont="1" applyFill="1" applyBorder="1" applyAlignment="1" applyProtection="1">
      <alignment vertical="center"/>
    </xf>
    <xf numFmtId="3" fontId="8" fillId="2" borderId="1" xfId="1" applyNumberFormat="1" applyFont="1" applyFill="1" applyBorder="1" applyAlignment="1" applyProtection="1">
      <alignment vertical="center"/>
    </xf>
    <xf numFmtId="3" fontId="24" fillId="2" borderId="1" xfId="1" applyNumberFormat="1" applyFont="1" applyFill="1" applyBorder="1" applyAlignment="1" applyProtection="1">
      <alignment vertical="center"/>
    </xf>
    <xf numFmtId="3" fontId="24" fillId="2" borderId="1" xfId="0" applyNumberFormat="1" applyFont="1" applyFill="1" applyBorder="1" applyAlignment="1" applyProtection="1">
      <alignment vertical="center"/>
    </xf>
    <xf numFmtId="3" fontId="25" fillId="2" borderId="1" xfId="1" applyNumberFormat="1" applyFont="1" applyFill="1" applyBorder="1" applyAlignment="1" applyProtection="1">
      <alignment vertical="center"/>
    </xf>
    <xf numFmtId="3" fontId="8" fillId="2" borderId="1" xfId="0" applyNumberFormat="1" applyFont="1" applyFill="1" applyBorder="1" applyAlignment="1" applyProtection="1">
      <alignment vertical="center"/>
    </xf>
    <xf numFmtId="3" fontId="24" fillId="2" borderId="1" xfId="0" applyNumberFormat="1" applyFont="1" applyFill="1" applyBorder="1" applyAlignment="1">
      <alignment vertical="center"/>
    </xf>
    <xf numFmtId="3" fontId="25" fillId="0" borderId="1" xfId="1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 applyProtection="1">
      <alignment vertical="center"/>
    </xf>
    <xf numFmtId="3" fontId="9" fillId="2" borderId="1" xfId="0" applyNumberFormat="1" applyFont="1" applyFill="1" applyBorder="1" applyAlignment="1" applyProtection="1">
      <alignment vertical="center"/>
    </xf>
    <xf numFmtId="3" fontId="15" fillId="2" borderId="1" xfId="1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 wrapText="1"/>
    </xf>
    <xf numFmtId="3" fontId="1" fillId="3" borderId="1" xfId="1" applyNumberFormat="1" applyFont="1" applyFill="1" applyBorder="1" applyAlignment="1">
      <alignment horizontal="right" vertical="center"/>
    </xf>
    <xf numFmtId="3" fontId="17" fillId="3" borderId="1" xfId="1" applyNumberFormat="1" applyFont="1" applyFill="1" applyBorder="1" applyAlignment="1">
      <alignment horizontal="right" vertical="center"/>
    </xf>
    <xf numFmtId="3" fontId="1" fillId="4" borderId="1" xfId="1" applyNumberFormat="1" applyFont="1" applyFill="1" applyBorder="1" applyAlignment="1">
      <alignment horizontal="right" vertical="center"/>
    </xf>
    <xf numFmtId="3" fontId="17" fillId="4" borderId="1" xfId="1" applyNumberFormat="1" applyFont="1" applyFill="1" applyBorder="1" applyAlignment="1">
      <alignment horizontal="right" vertical="center"/>
    </xf>
    <xf numFmtId="3" fontId="8" fillId="4" borderId="1" xfId="1" applyNumberFormat="1" applyFont="1" applyFill="1" applyBorder="1" applyAlignment="1">
      <alignment horizontal="right" vertical="center"/>
    </xf>
    <xf numFmtId="3" fontId="15" fillId="4" borderId="1" xfId="1" applyNumberFormat="1" applyFont="1" applyFill="1" applyBorder="1" applyAlignment="1">
      <alignment horizontal="right" vertical="center"/>
    </xf>
    <xf numFmtId="3" fontId="25" fillId="2" borderId="1" xfId="1" applyNumberFormat="1" applyFont="1" applyFill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24" fillId="2" borderId="1" xfId="1" applyNumberFormat="1" applyFont="1" applyFill="1" applyBorder="1" applyAlignment="1">
      <alignment horizontal="right" vertical="center"/>
    </xf>
    <xf numFmtId="3" fontId="15" fillId="2" borderId="1" xfId="1" applyNumberFormat="1" applyFont="1" applyFill="1" applyBorder="1" applyAlignment="1">
      <alignment horizontal="right" vertical="center"/>
    </xf>
    <xf numFmtId="3" fontId="9" fillId="2" borderId="1" xfId="1" applyNumberFormat="1" applyFont="1" applyFill="1" applyBorder="1" applyAlignment="1">
      <alignment horizontal="right" vertical="center"/>
    </xf>
    <xf numFmtId="3" fontId="7" fillId="2" borderId="1" xfId="1" applyNumberFormat="1" applyFont="1" applyFill="1" applyBorder="1" applyAlignment="1">
      <alignment horizontal="right" vertical="center"/>
    </xf>
    <xf numFmtId="3" fontId="12" fillId="2" borderId="1" xfId="1" applyNumberFormat="1" applyFont="1" applyFill="1" applyBorder="1" applyAlignment="1">
      <alignment horizontal="right" vertical="center"/>
    </xf>
    <xf numFmtId="3" fontId="13" fillId="2" borderId="1" xfId="1" applyNumberFormat="1" applyFont="1" applyFill="1" applyBorder="1" applyAlignment="1">
      <alignment horizontal="right" vertical="center"/>
    </xf>
    <xf numFmtId="3" fontId="8" fillId="3" borderId="1" xfId="1" applyNumberFormat="1" applyFont="1" applyFill="1" applyBorder="1" applyAlignment="1">
      <alignment horizontal="right" vertical="center"/>
    </xf>
    <xf numFmtId="3" fontId="15" fillId="3" borderId="1" xfId="1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3" fontId="17" fillId="4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13" fillId="4" borderId="1" xfId="0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3" fontId="7" fillId="4" borderId="1" xfId="1" applyNumberFormat="1" applyFont="1" applyFill="1" applyBorder="1" applyAlignment="1">
      <alignment vertical="center"/>
    </xf>
    <xf numFmtId="3" fontId="13" fillId="4" borderId="1" xfId="1" applyNumberFormat="1" applyFont="1" applyFill="1" applyBorder="1" applyAlignment="1">
      <alignment vertical="center"/>
    </xf>
    <xf numFmtId="3" fontId="13" fillId="2" borderId="3" xfId="1" applyNumberFormat="1" applyFont="1" applyFill="1" applyBorder="1" applyAlignment="1">
      <alignment vertical="center"/>
    </xf>
    <xf numFmtId="3" fontId="15" fillId="4" borderId="2" xfId="1" applyNumberFormat="1" applyFont="1" applyFill="1" applyBorder="1" applyAlignment="1">
      <alignment vertical="center"/>
    </xf>
    <xf numFmtId="3" fontId="8" fillId="4" borderId="2" xfId="1" applyNumberFormat="1" applyFont="1" applyFill="1" applyBorder="1" applyAlignment="1">
      <alignment vertical="center"/>
    </xf>
    <xf numFmtId="3" fontId="24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15" fillId="0" borderId="1" xfId="1" applyNumberFormat="1" applyFont="1" applyFill="1" applyBorder="1" applyAlignment="1">
      <alignment vertical="center"/>
    </xf>
    <xf numFmtId="3" fontId="7" fillId="4" borderId="2" xfId="1" applyNumberFormat="1" applyFont="1" applyFill="1" applyBorder="1" applyAlignment="1">
      <alignment vertical="center"/>
    </xf>
    <xf numFmtId="3" fontId="13" fillId="4" borderId="2" xfId="1" applyNumberFormat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7" fillId="0" borderId="4" xfId="1" applyNumberFormat="1" applyFont="1" applyFill="1" applyBorder="1" applyAlignment="1">
      <alignment vertical="center"/>
    </xf>
    <xf numFmtId="0" fontId="9" fillId="2" borderId="1" xfId="0" applyFont="1" applyFill="1" applyBorder="1"/>
    <xf numFmtId="3" fontId="7" fillId="5" borderId="1" xfId="1" applyNumberFormat="1" applyFont="1" applyFill="1" applyBorder="1" applyAlignment="1">
      <alignment vertical="center"/>
    </xf>
    <xf numFmtId="3" fontId="13" fillId="5" borderId="1" xfId="1" applyNumberFormat="1" applyFont="1" applyFill="1" applyBorder="1" applyAlignment="1">
      <alignment vertical="center"/>
    </xf>
    <xf numFmtId="3" fontId="7" fillId="4" borderId="4" xfId="1" applyNumberFormat="1" applyFont="1" applyFill="1" applyBorder="1" applyAlignment="1">
      <alignment vertical="center"/>
    </xf>
    <xf numFmtId="3" fontId="9" fillId="4" borderId="1" xfId="1" applyNumberFormat="1" applyFont="1" applyFill="1" applyBorder="1" applyAlignment="1">
      <alignment vertical="center"/>
    </xf>
    <xf numFmtId="3" fontId="19" fillId="2" borderId="1" xfId="1" applyNumberFormat="1" applyFont="1" applyFill="1" applyBorder="1" applyAlignment="1">
      <alignment vertical="center"/>
    </xf>
    <xf numFmtId="0" fontId="36" fillId="0" borderId="1" xfId="0" applyFont="1" applyBorder="1" applyAlignment="1">
      <alignment horizontal="center" vertical="center" wrapText="1"/>
    </xf>
    <xf numFmtId="3" fontId="9" fillId="4" borderId="2" xfId="1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horizontal="right" vertical="center" wrapText="1"/>
    </xf>
    <xf numFmtId="3" fontId="2" fillId="3" borderId="1" xfId="1" applyNumberFormat="1" applyFont="1" applyFill="1" applyBorder="1" applyAlignment="1">
      <alignment vertical="center"/>
    </xf>
    <xf numFmtId="3" fontId="2" fillId="4" borderId="1" xfId="1" applyNumberFormat="1" applyFont="1" applyFill="1" applyBorder="1" applyAlignment="1">
      <alignment vertical="center"/>
    </xf>
    <xf numFmtId="3" fontId="25" fillId="4" borderId="1" xfId="1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3" borderId="1" xfId="1" applyNumberFormat="1" applyFont="1" applyFill="1" applyBorder="1" applyAlignment="1">
      <alignment horizontal="right" vertical="center"/>
    </xf>
    <xf numFmtId="3" fontId="25" fillId="4" borderId="1" xfId="1" applyNumberFormat="1" applyFont="1" applyFill="1" applyBorder="1" applyAlignment="1">
      <alignment horizontal="right" vertical="center"/>
    </xf>
    <xf numFmtId="3" fontId="25" fillId="3" borderId="1" xfId="1" applyNumberFormat="1" applyFont="1" applyFill="1" applyBorder="1" applyAlignment="1">
      <alignment horizontal="right" vertical="center"/>
    </xf>
    <xf numFmtId="3" fontId="2" fillId="4" borderId="1" xfId="1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3" fontId="25" fillId="4" borderId="2" xfId="1" applyNumberFormat="1" applyFont="1" applyFill="1" applyBorder="1" applyAlignment="1">
      <alignment vertical="center"/>
    </xf>
    <xf numFmtId="3" fontId="9" fillId="5" borderId="1" xfId="1" applyNumberFormat="1" applyFont="1" applyFill="1" applyBorder="1" applyAlignment="1">
      <alignment vertical="center"/>
    </xf>
    <xf numFmtId="49" fontId="23" fillId="2" borderId="0" xfId="0" applyNumberFormat="1" applyFont="1" applyFill="1" applyAlignment="1" applyProtection="1"/>
    <xf numFmtId="0" fontId="29" fillId="2" borderId="0" xfId="0" applyNumberFormat="1" applyFont="1" applyFill="1" applyAlignment="1" applyProtection="1"/>
    <xf numFmtId="0" fontId="23" fillId="2" borderId="0" xfId="0" applyNumberFormat="1" applyFont="1" applyFill="1" applyAlignment="1" applyProtection="1"/>
    <xf numFmtId="0" fontId="28" fillId="2" borderId="0" xfId="0" applyNumberFormat="1" applyFont="1" applyFill="1" applyAlignment="1" applyProtection="1"/>
    <xf numFmtId="0" fontId="23" fillId="2" borderId="0" xfId="0" applyFont="1" applyFill="1"/>
    <xf numFmtId="3" fontId="30" fillId="2" borderId="1" xfId="1" applyNumberFormat="1" applyFont="1" applyFill="1" applyBorder="1" applyAlignment="1">
      <alignment vertical="center"/>
    </xf>
    <xf numFmtId="3" fontId="41" fillId="2" borderId="1" xfId="1" applyNumberFormat="1" applyFont="1" applyFill="1" applyBorder="1" applyAlignment="1">
      <alignment vertical="center"/>
    </xf>
    <xf numFmtId="0" fontId="42" fillId="2" borderId="0" xfId="0" applyFont="1" applyFill="1"/>
    <xf numFmtId="0" fontId="9" fillId="2" borderId="0" xfId="2" applyFont="1" applyFill="1"/>
    <xf numFmtId="0" fontId="10" fillId="2" borderId="0" xfId="2" applyFont="1" applyFill="1"/>
    <xf numFmtId="0" fontId="16" fillId="2" borderId="0" xfId="2" applyFont="1" applyFill="1"/>
    <xf numFmtId="0" fontId="0" fillId="0" borderId="0" xfId="0" applyAlignment="1">
      <alignment wrapText="1"/>
    </xf>
    <xf numFmtId="0" fontId="14" fillId="4" borderId="0" xfId="0" applyFont="1" applyFill="1" applyAlignment="1">
      <alignment vertical="center" wrapText="1"/>
    </xf>
    <xf numFmtId="0" fontId="11" fillId="2" borderId="0" xfId="0" applyNumberFormat="1" applyFont="1" applyFill="1" applyAlignment="1" applyProtection="1">
      <alignment vertical="center" wrapText="1"/>
    </xf>
    <xf numFmtId="0" fontId="23" fillId="2" borderId="0" xfId="0" applyNumberFormat="1" applyFont="1" applyFill="1" applyAlignment="1" applyProtection="1">
      <alignment vertical="center" wrapText="1"/>
    </xf>
    <xf numFmtId="3" fontId="44" fillId="4" borderId="1" xfId="1" applyNumberFormat="1" applyFont="1" applyFill="1" applyBorder="1" applyAlignment="1">
      <alignment vertical="center"/>
    </xf>
    <xf numFmtId="3" fontId="21" fillId="2" borderId="0" xfId="0" applyNumberFormat="1" applyFont="1" applyFill="1"/>
    <xf numFmtId="3" fontId="12" fillId="2" borderId="1" xfId="0" applyNumberFormat="1" applyFont="1" applyFill="1" applyBorder="1" applyAlignment="1">
      <alignment vertical="center"/>
    </xf>
    <xf numFmtId="3" fontId="5" fillId="2" borderId="0" xfId="0" applyNumberFormat="1" applyFont="1" applyFill="1"/>
    <xf numFmtId="3" fontId="16" fillId="2" borderId="0" xfId="0" applyNumberFormat="1" applyFont="1" applyFill="1"/>
    <xf numFmtId="0" fontId="45" fillId="0" borderId="0" xfId="0" applyFont="1"/>
    <xf numFmtId="3" fontId="11" fillId="2" borderId="0" xfId="0" applyNumberFormat="1" applyFont="1" applyFill="1"/>
    <xf numFmtId="0" fontId="54" fillId="0" borderId="0" xfId="0" applyFont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3" fontId="46" fillId="2" borderId="0" xfId="0" applyNumberFormat="1" applyFont="1" applyFill="1" applyAlignment="1">
      <alignment vertical="center"/>
    </xf>
    <xf numFmtId="0" fontId="46" fillId="2" borderId="0" xfId="0" applyFont="1" applyFill="1"/>
    <xf numFmtId="0" fontId="47" fillId="4" borderId="1" xfId="0" applyFont="1" applyFill="1" applyBorder="1" applyAlignment="1">
      <alignment horizontal="justify" vertical="center" wrapText="1"/>
    </xf>
    <xf numFmtId="3" fontId="48" fillId="4" borderId="1" xfId="1" applyNumberFormat="1" applyFont="1" applyFill="1" applyBorder="1" applyAlignment="1">
      <alignment vertical="center"/>
    </xf>
    <xf numFmtId="3" fontId="49" fillId="4" borderId="1" xfId="1" applyNumberFormat="1" applyFont="1" applyFill="1" applyBorder="1" applyAlignment="1">
      <alignment vertical="center"/>
    </xf>
    <xf numFmtId="3" fontId="50" fillId="4" borderId="1" xfId="1" applyNumberFormat="1" applyFont="1" applyFill="1" applyBorder="1" applyAlignment="1">
      <alignment vertical="center"/>
    </xf>
    <xf numFmtId="3" fontId="51" fillId="4" borderId="1" xfId="1" applyNumberFormat="1" applyFont="1" applyFill="1" applyBorder="1" applyAlignment="1">
      <alignment vertical="center"/>
    </xf>
    <xf numFmtId="3" fontId="48" fillId="0" borderId="1" xfId="1" applyNumberFormat="1" applyFont="1" applyFill="1" applyBorder="1" applyAlignment="1">
      <alignment vertical="center"/>
    </xf>
    <xf numFmtId="3" fontId="49" fillId="0" borderId="1" xfId="1" applyNumberFormat="1" applyFont="1" applyFill="1" applyBorder="1" applyAlignment="1">
      <alignment vertical="center"/>
    </xf>
    <xf numFmtId="3" fontId="50" fillId="0" borderId="1" xfId="1" applyNumberFormat="1" applyFont="1" applyFill="1" applyBorder="1" applyAlignment="1">
      <alignment vertical="center"/>
    </xf>
    <xf numFmtId="3" fontId="51" fillId="0" borderId="1" xfId="1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/>
    </xf>
    <xf numFmtId="3" fontId="26" fillId="2" borderId="1" xfId="1" applyNumberFormat="1" applyFont="1" applyFill="1" applyBorder="1" applyAlignment="1">
      <alignment vertical="center"/>
    </xf>
    <xf numFmtId="3" fontId="27" fillId="2" borderId="1" xfId="1" applyNumberFormat="1" applyFont="1" applyFill="1" applyBorder="1" applyAlignment="1">
      <alignment vertical="center"/>
    </xf>
    <xf numFmtId="0" fontId="55" fillId="0" borderId="0" xfId="0" applyFont="1" applyAlignment="1">
      <alignment vertical="center" wrapText="1"/>
    </xf>
    <xf numFmtId="0" fontId="56" fillId="0" borderId="0" xfId="0" applyFont="1"/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57" fillId="5" borderId="1" xfId="0" applyFont="1" applyFill="1" applyBorder="1" applyAlignment="1">
      <alignment horizontal="center" vertical="center" wrapText="1"/>
    </xf>
    <xf numFmtId="0" fontId="58" fillId="5" borderId="5" xfId="0" applyFont="1" applyFill="1" applyBorder="1" applyAlignment="1">
      <alignment vertical="center" wrapText="1"/>
    </xf>
    <xf numFmtId="3" fontId="59" fillId="5" borderId="1" xfId="0" applyNumberFormat="1" applyFont="1" applyFill="1" applyBorder="1" applyAlignment="1">
      <alignment vertical="center"/>
    </xf>
    <xf numFmtId="3" fontId="60" fillId="5" borderId="1" xfId="0" applyNumberFormat="1" applyFont="1" applyFill="1" applyBorder="1" applyAlignment="1">
      <alignment vertical="center"/>
    </xf>
    <xf numFmtId="3" fontId="59" fillId="2" borderId="0" xfId="0" applyNumberFormat="1" applyFont="1" applyFill="1"/>
    <xf numFmtId="0" fontId="61" fillId="2" borderId="0" xfId="0" applyFont="1" applyFill="1"/>
    <xf numFmtId="3" fontId="24" fillId="0" borderId="1" xfId="1" applyNumberFormat="1" applyFont="1" applyFill="1" applyBorder="1" applyAlignment="1">
      <alignment horizontal="right" vertical="center"/>
    </xf>
    <xf numFmtId="3" fontId="10" fillId="2" borderId="0" xfId="0" applyNumberFormat="1" applyFont="1" applyFill="1"/>
    <xf numFmtId="3" fontId="18" fillId="2" borderId="0" xfId="0" applyNumberFormat="1" applyFont="1" applyFill="1"/>
    <xf numFmtId="3" fontId="5" fillId="2" borderId="0" xfId="0" applyNumberFormat="1" applyFont="1" applyFill="1" applyAlignment="1">
      <alignment vertical="center"/>
    </xf>
    <xf numFmtId="3" fontId="13" fillId="4" borderId="1" xfId="1" applyNumberFormat="1" applyFont="1" applyFill="1" applyBorder="1" applyAlignment="1">
      <alignment horizontal="right" vertical="center"/>
    </xf>
    <xf numFmtId="3" fontId="7" fillId="4" borderId="1" xfId="1" applyNumberFormat="1" applyFont="1" applyFill="1" applyBorder="1" applyAlignment="1">
      <alignment horizontal="right" vertical="center"/>
    </xf>
    <xf numFmtId="3" fontId="53" fillId="0" borderId="1" xfId="1" applyNumberFormat="1" applyFont="1" applyFill="1" applyBorder="1" applyAlignment="1">
      <alignment vertical="center"/>
    </xf>
    <xf numFmtId="3" fontId="19" fillId="0" borderId="1" xfId="1" applyNumberFormat="1" applyFont="1" applyFill="1" applyBorder="1" applyAlignment="1">
      <alignment vertical="center"/>
    </xf>
    <xf numFmtId="3" fontId="12" fillId="4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3" fontId="59" fillId="0" borderId="0" xfId="0" applyNumberFormat="1" applyFont="1" applyFill="1" applyBorder="1" applyAlignment="1">
      <alignment vertical="center"/>
    </xf>
    <xf numFmtId="0" fontId="31" fillId="0" borderId="0" xfId="0" applyFont="1" applyFill="1" applyBorder="1"/>
    <xf numFmtId="3" fontId="62" fillId="0" borderId="1" xfId="1" applyNumberFormat="1" applyFont="1" applyFill="1" applyBorder="1" applyAlignment="1">
      <alignment vertical="center"/>
    </xf>
    <xf numFmtId="3" fontId="62" fillId="2" borderId="1" xfId="1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8" fillId="2" borderId="0" xfId="0" applyNumberFormat="1" applyFont="1" applyFill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</cellXfs>
  <cellStyles count="3">
    <cellStyle name="Normal" xfId="0" builtinId="0"/>
    <cellStyle name="Звичайний_Додаток _ 3 зм_ни 4575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Parser\NewDocs\&#1044;&#1086;&#1076;%201%20(&#1076;&#1086;&#1093;&#1086;&#1076;&#1080;%202020)%2026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1">
          <cell r="C91">
            <v>4611592865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230"/>
  <sheetViews>
    <sheetView tabSelected="1" view="pageBreakPreview" zoomScale="50" zoomScaleNormal="75" zoomScaleSheetLayoutView="50" workbookViewId="0">
      <pane xSplit="4" ySplit="11" topLeftCell="E214" activePane="bottomRight" state="frozen"/>
      <selection pane="topRight" activeCell="E1" sqref="E1"/>
      <selection pane="bottomLeft" activeCell="A12" sqref="A12"/>
      <selection pane="bottomRight" activeCell="P228" sqref="P228"/>
    </sheetView>
  </sheetViews>
  <sheetFormatPr defaultRowHeight="15" x14ac:dyDescent="0.25"/>
  <cols>
    <col min="1" max="1" width="14.5703125" customWidth="1"/>
    <col min="2" max="3" width="11.42578125" customWidth="1"/>
    <col min="4" max="4" width="50.42578125" style="140" customWidth="1"/>
    <col min="5" max="5" width="20.42578125" style="2" bestFit="1" customWidth="1"/>
    <col min="6" max="6" width="22.42578125" style="4" customWidth="1"/>
    <col min="7" max="7" width="18.140625" customWidth="1"/>
    <col min="8" max="8" width="17.5703125" customWidth="1"/>
    <col min="9" max="9" width="17.42578125" style="4" customWidth="1"/>
    <col min="10" max="10" width="21.42578125" style="2" customWidth="1"/>
    <col min="11" max="11" width="21.42578125" style="4" customWidth="1"/>
    <col min="12" max="12" width="19.42578125" style="4" customWidth="1"/>
    <col min="13" max="13" width="16" customWidth="1"/>
    <col min="14" max="14" width="15.5703125" style="6" customWidth="1"/>
    <col min="15" max="15" width="21.42578125" style="4" customWidth="1"/>
    <col min="16" max="16" width="20.42578125" style="2" customWidth="1"/>
    <col min="17" max="17" width="19.42578125" customWidth="1"/>
    <col min="18" max="18" width="15.42578125" bestFit="1" customWidth="1"/>
    <col min="19" max="19" width="13.42578125" bestFit="1" customWidth="1"/>
    <col min="20" max="20" width="15.42578125" bestFit="1" customWidth="1"/>
    <col min="22" max="22" width="12.42578125" bestFit="1" customWidth="1"/>
  </cols>
  <sheetData>
    <row r="1" spans="1:20" ht="64.349999999999994" customHeight="1" x14ac:dyDescent="0.25">
      <c r="N1" s="210" t="s">
        <v>483</v>
      </c>
      <c r="O1" s="210"/>
      <c r="P1" s="210"/>
    </row>
    <row r="2" spans="1:20" ht="33" customHeight="1" x14ac:dyDescent="0.25">
      <c r="A2" s="222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</row>
    <row r="3" spans="1:20" ht="34.5" customHeight="1" x14ac:dyDescent="0.25">
      <c r="A3" s="222" t="s">
        <v>467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</row>
    <row r="4" spans="1:20" ht="22.5" customHeight="1" x14ac:dyDescent="0.25">
      <c r="A4" s="223">
        <v>16100000000</v>
      </c>
      <c r="B4" s="223"/>
      <c r="C4" s="223"/>
      <c r="D4" s="223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20" s="171" customFormat="1" ht="18.75" customHeight="1" x14ac:dyDescent="0.3">
      <c r="A5" s="224" t="s">
        <v>471</v>
      </c>
      <c r="B5" s="224"/>
      <c r="C5" s="224"/>
      <c r="D5" s="224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20" ht="23.25" x14ac:dyDescent="0.25">
      <c r="P6" s="167" t="s">
        <v>1</v>
      </c>
    </row>
    <row r="7" spans="1:20" x14ac:dyDescent="0.25">
      <c r="A7" s="211" t="s">
        <v>468</v>
      </c>
      <c r="B7" s="211" t="s">
        <v>469</v>
      </c>
      <c r="C7" s="225" t="s">
        <v>2</v>
      </c>
      <c r="D7" s="214" t="s">
        <v>470</v>
      </c>
      <c r="E7" s="220" t="s">
        <v>3</v>
      </c>
      <c r="F7" s="220"/>
      <c r="G7" s="220"/>
      <c r="H7" s="220"/>
      <c r="I7" s="220"/>
      <c r="J7" s="220" t="s">
        <v>4</v>
      </c>
      <c r="K7" s="220"/>
      <c r="L7" s="220"/>
      <c r="M7" s="220"/>
      <c r="N7" s="220"/>
      <c r="O7" s="220"/>
      <c r="P7" s="218" t="s">
        <v>5</v>
      </c>
    </row>
    <row r="8" spans="1:20" x14ac:dyDescent="0.25">
      <c r="A8" s="212"/>
      <c r="B8" s="212"/>
      <c r="C8" s="225"/>
      <c r="D8" s="215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18"/>
    </row>
    <row r="9" spans="1:20" ht="15.75" x14ac:dyDescent="0.25">
      <c r="A9" s="212"/>
      <c r="B9" s="212"/>
      <c r="C9" s="225"/>
      <c r="D9" s="215"/>
      <c r="E9" s="218" t="s">
        <v>6</v>
      </c>
      <c r="F9" s="217" t="s">
        <v>7</v>
      </c>
      <c r="G9" s="221" t="s">
        <v>8</v>
      </c>
      <c r="H9" s="221"/>
      <c r="I9" s="217" t="s">
        <v>9</v>
      </c>
      <c r="J9" s="218" t="s">
        <v>6</v>
      </c>
      <c r="K9" s="217" t="s">
        <v>10</v>
      </c>
      <c r="L9" s="217" t="s">
        <v>7</v>
      </c>
      <c r="M9" s="221" t="s">
        <v>8</v>
      </c>
      <c r="N9" s="221"/>
      <c r="O9" s="217" t="s">
        <v>9</v>
      </c>
      <c r="P9" s="218"/>
    </row>
    <row r="10" spans="1:20" ht="65.849999999999994" customHeight="1" x14ac:dyDescent="0.25">
      <c r="A10" s="213"/>
      <c r="B10" s="213"/>
      <c r="C10" s="225"/>
      <c r="D10" s="216"/>
      <c r="E10" s="218"/>
      <c r="F10" s="217"/>
      <c r="G10" s="114" t="s">
        <v>11</v>
      </c>
      <c r="H10" s="114" t="s">
        <v>12</v>
      </c>
      <c r="I10" s="217"/>
      <c r="J10" s="218"/>
      <c r="K10" s="217"/>
      <c r="L10" s="217"/>
      <c r="M10" s="114" t="s">
        <v>11</v>
      </c>
      <c r="N10" s="114" t="s">
        <v>12</v>
      </c>
      <c r="O10" s="217"/>
      <c r="P10" s="218"/>
    </row>
    <row r="11" spans="1:20" x14ac:dyDescent="0.25">
      <c r="A11" s="1">
        <v>1</v>
      </c>
      <c r="B11" s="1">
        <v>2</v>
      </c>
      <c r="C11" s="1">
        <v>3</v>
      </c>
      <c r="D11" s="1">
        <v>4</v>
      </c>
      <c r="E11" s="3">
        <v>5</v>
      </c>
      <c r="F11" s="5">
        <v>6</v>
      </c>
      <c r="G11" s="1">
        <v>7</v>
      </c>
      <c r="H11" s="1">
        <v>8</v>
      </c>
      <c r="I11" s="5">
        <v>9</v>
      </c>
      <c r="J11" s="3">
        <v>10</v>
      </c>
      <c r="K11" s="5">
        <v>11</v>
      </c>
      <c r="L11" s="5">
        <v>12</v>
      </c>
      <c r="M11" s="1">
        <v>13</v>
      </c>
      <c r="N11" s="1">
        <v>14</v>
      </c>
      <c r="O11" s="5">
        <v>15</v>
      </c>
      <c r="P11" s="3">
        <v>16</v>
      </c>
    </row>
    <row r="12" spans="1:20" s="8" customFormat="1" ht="34.5" customHeight="1" x14ac:dyDescent="0.25">
      <c r="A12" s="172" t="s">
        <v>14</v>
      </c>
      <c r="B12" s="173"/>
      <c r="C12" s="172"/>
      <c r="D12" s="30" t="s">
        <v>15</v>
      </c>
      <c r="E12" s="41">
        <f>E13</f>
        <v>32607600</v>
      </c>
      <c r="F12" s="42">
        <f t="shared" ref="F12:O13" si="0">F13</f>
        <v>32607600</v>
      </c>
      <c r="G12" s="41">
        <f t="shared" si="0"/>
        <v>16396600</v>
      </c>
      <c r="H12" s="41">
        <f t="shared" si="0"/>
        <v>1708000</v>
      </c>
      <c r="I12" s="42">
        <f t="shared" si="0"/>
        <v>0</v>
      </c>
      <c r="J12" s="41">
        <f>L12+O12</f>
        <v>1100000</v>
      </c>
      <c r="K12" s="42">
        <f t="shared" si="0"/>
        <v>1100000</v>
      </c>
      <c r="L12" s="42">
        <f t="shared" si="0"/>
        <v>0</v>
      </c>
      <c r="M12" s="41">
        <f t="shared" si="0"/>
        <v>0</v>
      </c>
      <c r="N12" s="117">
        <f t="shared" si="0"/>
        <v>0</v>
      </c>
      <c r="O12" s="42">
        <f t="shared" si="0"/>
        <v>1100000</v>
      </c>
      <c r="P12" s="41">
        <f>J12+E12</f>
        <v>33707600</v>
      </c>
      <c r="Q12" s="7">
        <f>J12-K12</f>
        <v>0</v>
      </c>
      <c r="R12" s="205">
        <v>28100000</v>
      </c>
      <c r="S12" s="198">
        <f>P12-R12</f>
        <v>5607600</v>
      </c>
    </row>
    <row r="13" spans="1:20" s="9" customFormat="1" ht="34.5" customHeight="1" x14ac:dyDescent="0.2">
      <c r="A13" s="174" t="s">
        <v>16</v>
      </c>
      <c r="B13" s="178"/>
      <c r="C13" s="174"/>
      <c r="D13" s="32" t="s">
        <v>17</v>
      </c>
      <c r="E13" s="43">
        <f>E14</f>
        <v>32607600</v>
      </c>
      <c r="F13" s="44">
        <f t="shared" si="0"/>
        <v>32607600</v>
      </c>
      <c r="G13" s="43">
        <f t="shared" si="0"/>
        <v>16396600</v>
      </c>
      <c r="H13" s="43">
        <f t="shared" si="0"/>
        <v>1708000</v>
      </c>
      <c r="I13" s="44">
        <f t="shared" si="0"/>
        <v>0</v>
      </c>
      <c r="J13" s="43">
        <f t="shared" si="0"/>
        <v>1100000</v>
      </c>
      <c r="K13" s="44">
        <f t="shared" si="0"/>
        <v>1100000</v>
      </c>
      <c r="L13" s="44">
        <f t="shared" si="0"/>
        <v>0</v>
      </c>
      <c r="M13" s="43">
        <f t="shared" si="0"/>
        <v>0</v>
      </c>
      <c r="N13" s="118">
        <f t="shared" si="0"/>
        <v>0</v>
      </c>
      <c r="O13" s="44">
        <f t="shared" si="0"/>
        <v>1100000</v>
      </c>
      <c r="P13" s="43">
        <f t="shared" ref="P13:P70" si="1">J13+E13</f>
        <v>33707600</v>
      </c>
      <c r="Q13" s="7">
        <f t="shared" ref="Q13:Q59" si="2">J13-K13</f>
        <v>0</v>
      </c>
    </row>
    <row r="14" spans="1:20" s="11" customFormat="1" ht="43.5" customHeight="1" x14ac:dyDescent="0.2">
      <c r="A14" s="175" t="s">
        <v>18</v>
      </c>
      <c r="B14" s="175" t="s">
        <v>19</v>
      </c>
      <c r="C14" s="175"/>
      <c r="D14" s="33" t="s">
        <v>20</v>
      </c>
      <c r="E14" s="45">
        <f>E15+E16</f>
        <v>32607600</v>
      </c>
      <c r="F14" s="46">
        <f t="shared" ref="F14:O14" si="3">F15+F16</f>
        <v>32607600</v>
      </c>
      <c r="G14" s="45">
        <f t="shared" si="3"/>
        <v>16396600</v>
      </c>
      <c r="H14" s="45">
        <f t="shared" si="3"/>
        <v>1708000</v>
      </c>
      <c r="I14" s="46">
        <f t="shared" si="3"/>
        <v>0</v>
      </c>
      <c r="J14" s="45">
        <f t="shared" ref="J14:J70" si="4">L14+O14</f>
        <v>1100000</v>
      </c>
      <c r="K14" s="46">
        <f t="shared" si="3"/>
        <v>1100000</v>
      </c>
      <c r="L14" s="46">
        <f t="shared" si="3"/>
        <v>0</v>
      </c>
      <c r="M14" s="45">
        <f t="shared" si="3"/>
        <v>0</v>
      </c>
      <c r="N14" s="119">
        <f t="shared" si="3"/>
        <v>0</v>
      </c>
      <c r="O14" s="46">
        <f t="shared" si="3"/>
        <v>1100000</v>
      </c>
      <c r="P14" s="45">
        <f t="shared" si="1"/>
        <v>33707600</v>
      </c>
      <c r="Q14" s="7">
        <f t="shared" si="2"/>
        <v>0</v>
      </c>
    </row>
    <row r="15" spans="1:20" s="11" customFormat="1" ht="107.1" customHeight="1" x14ac:dyDescent="0.2">
      <c r="A15" s="176" t="s">
        <v>21</v>
      </c>
      <c r="B15" s="176" t="s">
        <v>22</v>
      </c>
      <c r="C15" s="176" t="s">
        <v>23</v>
      </c>
      <c r="D15" s="34" t="s">
        <v>24</v>
      </c>
      <c r="E15" s="47">
        <f>F15</f>
        <v>28097600</v>
      </c>
      <c r="F15" s="48">
        <v>28097600</v>
      </c>
      <c r="G15" s="49">
        <v>16396600</v>
      </c>
      <c r="H15" s="49">
        <v>1708000</v>
      </c>
      <c r="I15" s="48"/>
      <c r="J15" s="47">
        <f t="shared" si="4"/>
        <v>1100000</v>
      </c>
      <c r="K15" s="48">
        <v>1100000</v>
      </c>
      <c r="L15" s="48"/>
      <c r="M15" s="49"/>
      <c r="N15" s="49"/>
      <c r="O15" s="48">
        <v>1100000</v>
      </c>
      <c r="P15" s="47">
        <f t="shared" si="1"/>
        <v>29197600</v>
      </c>
      <c r="Q15" s="7">
        <f t="shared" si="2"/>
        <v>0</v>
      </c>
    </row>
    <row r="16" spans="1:20" s="11" customFormat="1" ht="51.6" customHeight="1" x14ac:dyDescent="0.2">
      <c r="A16" s="176" t="s">
        <v>25</v>
      </c>
      <c r="B16" s="176" t="s">
        <v>26</v>
      </c>
      <c r="C16" s="176" t="s">
        <v>27</v>
      </c>
      <c r="D16" s="34" t="s">
        <v>28</v>
      </c>
      <c r="E16" s="50">
        <f>F16</f>
        <v>4510000</v>
      </c>
      <c r="F16" s="51">
        <v>4510000</v>
      </c>
      <c r="G16" s="52"/>
      <c r="H16" s="52"/>
      <c r="I16" s="51"/>
      <c r="J16" s="50">
        <f t="shared" si="4"/>
        <v>0</v>
      </c>
      <c r="K16" s="51"/>
      <c r="L16" s="51"/>
      <c r="M16" s="52"/>
      <c r="N16" s="52"/>
      <c r="O16" s="51"/>
      <c r="P16" s="50">
        <f t="shared" si="1"/>
        <v>4510000</v>
      </c>
      <c r="Q16" s="7">
        <f t="shared" si="2"/>
        <v>0</v>
      </c>
      <c r="T16" s="196"/>
    </row>
    <row r="17" spans="1:22" s="8" customFormat="1" ht="41.1" customHeight="1" x14ac:dyDescent="0.25">
      <c r="A17" s="172" t="s">
        <v>29</v>
      </c>
      <c r="B17" s="173"/>
      <c r="C17" s="172"/>
      <c r="D17" s="30" t="s">
        <v>30</v>
      </c>
      <c r="E17" s="41">
        <f>E18</f>
        <v>6630700</v>
      </c>
      <c r="F17" s="42">
        <f t="shared" ref="F17:O17" si="5">F18</f>
        <v>6630700</v>
      </c>
      <c r="G17" s="41">
        <f t="shared" si="5"/>
        <v>4717000</v>
      </c>
      <c r="H17" s="41">
        <f t="shared" si="5"/>
        <v>244800</v>
      </c>
      <c r="I17" s="42">
        <f t="shared" si="5"/>
        <v>0</v>
      </c>
      <c r="J17" s="41">
        <f t="shared" si="4"/>
        <v>150000</v>
      </c>
      <c r="K17" s="42">
        <f t="shared" si="5"/>
        <v>50000</v>
      </c>
      <c r="L17" s="42">
        <f t="shared" si="5"/>
        <v>100000</v>
      </c>
      <c r="M17" s="41">
        <f t="shared" si="5"/>
        <v>39500</v>
      </c>
      <c r="N17" s="117">
        <f t="shared" si="5"/>
        <v>7000</v>
      </c>
      <c r="O17" s="42">
        <f t="shared" si="5"/>
        <v>50000</v>
      </c>
      <c r="P17" s="41">
        <f t="shared" si="1"/>
        <v>6780700</v>
      </c>
      <c r="Q17" s="7">
        <f t="shared" si="2"/>
        <v>100000</v>
      </c>
      <c r="T17" s="198"/>
    </row>
    <row r="18" spans="1:22" s="9" customFormat="1" ht="49.5" customHeight="1" x14ac:dyDescent="0.2">
      <c r="A18" s="174" t="s">
        <v>31</v>
      </c>
      <c r="B18" s="178"/>
      <c r="C18" s="174"/>
      <c r="D18" s="32" t="s">
        <v>30</v>
      </c>
      <c r="E18" s="43">
        <f t="shared" ref="E18:O18" si="6">E19+E21</f>
        <v>6630700</v>
      </c>
      <c r="F18" s="44">
        <f t="shared" si="6"/>
        <v>6630700</v>
      </c>
      <c r="G18" s="43">
        <f t="shared" si="6"/>
        <v>4717000</v>
      </c>
      <c r="H18" s="43">
        <f t="shared" si="6"/>
        <v>244800</v>
      </c>
      <c r="I18" s="44">
        <f t="shared" si="6"/>
        <v>0</v>
      </c>
      <c r="J18" s="43">
        <f t="shared" si="4"/>
        <v>150000</v>
      </c>
      <c r="K18" s="44">
        <f t="shared" si="6"/>
        <v>50000</v>
      </c>
      <c r="L18" s="44">
        <f t="shared" si="6"/>
        <v>100000</v>
      </c>
      <c r="M18" s="43">
        <f t="shared" si="6"/>
        <v>39500</v>
      </c>
      <c r="N18" s="118">
        <f t="shared" si="6"/>
        <v>7000</v>
      </c>
      <c r="O18" s="44">
        <f t="shared" si="6"/>
        <v>50000</v>
      </c>
      <c r="P18" s="43">
        <f t="shared" si="1"/>
        <v>6780700</v>
      </c>
      <c r="Q18" s="7">
        <f t="shared" si="2"/>
        <v>100000</v>
      </c>
      <c r="V18" s="147"/>
    </row>
    <row r="19" spans="1:22" s="11" customFormat="1" ht="42.6" customHeight="1" x14ac:dyDescent="0.3">
      <c r="A19" s="175" t="s">
        <v>32</v>
      </c>
      <c r="B19" s="175" t="s">
        <v>33</v>
      </c>
      <c r="C19" s="175"/>
      <c r="D19" s="33" t="s">
        <v>34</v>
      </c>
      <c r="E19" s="45">
        <f>E20</f>
        <v>4237000</v>
      </c>
      <c r="F19" s="46">
        <f t="shared" ref="F19:O19" si="7">F20</f>
        <v>4237000</v>
      </c>
      <c r="G19" s="45">
        <f t="shared" si="7"/>
        <v>2875000</v>
      </c>
      <c r="H19" s="45">
        <f t="shared" si="7"/>
        <v>184800</v>
      </c>
      <c r="I19" s="46">
        <f t="shared" si="7"/>
        <v>0</v>
      </c>
      <c r="J19" s="45">
        <f t="shared" si="4"/>
        <v>150000</v>
      </c>
      <c r="K19" s="46">
        <f t="shared" si="7"/>
        <v>50000</v>
      </c>
      <c r="L19" s="46">
        <f t="shared" si="7"/>
        <v>100000</v>
      </c>
      <c r="M19" s="45">
        <f t="shared" si="7"/>
        <v>39500</v>
      </c>
      <c r="N19" s="119">
        <f t="shared" si="7"/>
        <v>7000</v>
      </c>
      <c r="O19" s="46">
        <f t="shared" si="7"/>
        <v>50000</v>
      </c>
      <c r="P19" s="45">
        <f t="shared" si="1"/>
        <v>4387000</v>
      </c>
      <c r="Q19" s="7">
        <f t="shared" si="2"/>
        <v>100000</v>
      </c>
      <c r="S19" s="12">
        <f>E20+E23+F42+E81+E99</f>
        <v>1130955324</v>
      </c>
    </row>
    <row r="20" spans="1:22" s="11" customFormat="1" ht="51.6" customHeight="1" x14ac:dyDescent="0.2">
      <c r="A20" s="176" t="s">
        <v>35</v>
      </c>
      <c r="B20" s="176" t="s">
        <v>36</v>
      </c>
      <c r="C20" s="176" t="s">
        <v>37</v>
      </c>
      <c r="D20" s="34" t="s">
        <v>38</v>
      </c>
      <c r="E20" s="47">
        <f>F20</f>
        <v>4237000</v>
      </c>
      <c r="F20" s="48">
        <v>4237000</v>
      </c>
      <c r="G20" s="49">
        <v>2875000</v>
      </c>
      <c r="H20" s="49">
        <v>184800</v>
      </c>
      <c r="I20" s="48">
        <v>0</v>
      </c>
      <c r="J20" s="47">
        <f t="shared" si="4"/>
        <v>150000</v>
      </c>
      <c r="K20" s="51">
        <v>50000</v>
      </c>
      <c r="L20" s="51">
        <v>100000</v>
      </c>
      <c r="M20" s="52">
        <v>39500</v>
      </c>
      <c r="N20" s="52">
        <v>7000</v>
      </c>
      <c r="O20" s="51">
        <v>50000</v>
      </c>
      <c r="P20" s="47">
        <f t="shared" si="1"/>
        <v>4387000</v>
      </c>
      <c r="Q20" s="7">
        <f t="shared" si="2"/>
        <v>100000</v>
      </c>
    </row>
    <row r="21" spans="1:22" s="11" customFormat="1" ht="51.95" customHeight="1" x14ac:dyDescent="0.2">
      <c r="A21" s="175" t="s">
        <v>39</v>
      </c>
      <c r="B21" s="175" t="s">
        <v>40</v>
      </c>
      <c r="C21" s="175"/>
      <c r="D21" s="33" t="s">
        <v>41</v>
      </c>
      <c r="E21" s="45">
        <f>E22</f>
        <v>2393700</v>
      </c>
      <c r="F21" s="46">
        <f t="shared" ref="F21:O21" si="8">F22</f>
        <v>2393700</v>
      </c>
      <c r="G21" s="45">
        <f t="shared" si="8"/>
        <v>1842000</v>
      </c>
      <c r="H21" s="45">
        <f t="shared" si="8"/>
        <v>60000</v>
      </c>
      <c r="I21" s="46">
        <f t="shared" si="8"/>
        <v>0</v>
      </c>
      <c r="J21" s="45">
        <f t="shared" si="4"/>
        <v>0</v>
      </c>
      <c r="K21" s="46">
        <f t="shared" si="8"/>
        <v>0</v>
      </c>
      <c r="L21" s="46">
        <f t="shared" si="8"/>
        <v>0</v>
      </c>
      <c r="M21" s="45">
        <f t="shared" si="8"/>
        <v>0</v>
      </c>
      <c r="N21" s="119">
        <f t="shared" si="8"/>
        <v>0</v>
      </c>
      <c r="O21" s="46">
        <f t="shared" si="8"/>
        <v>0</v>
      </c>
      <c r="P21" s="45">
        <f t="shared" si="1"/>
        <v>2393700</v>
      </c>
      <c r="Q21" s="7">
        <f t="shared" si="2"/>
        <v>0</v>
      </c>
    </row>
    <row r="22" spans="1:22" s="11" customFormat="1" ht="53.45" customHeight="1" x14ac:dyDescent="0.2">
      <c r="A22" s="176" t="s">
        <v>42</v>
      </c>
      <c r="B22" s="176" t="s">
        <v>43</v>
      </c>
      <c r="C22" s="176" t="s">
        <v>44</v>
      </c>
      <c r="D22" s="34" t="s">
        <v>45</v>
      </c>
      <c r="E22" s="50">
        <f>F22</f>
        <v>2393700</v>
      </c>
      <c r="F22" s="51">
        <v>2393700</v>
      </c>
      <c r="G22" s="51">
        <v>1842000</v>
      </c>
      <c r="H22" s="51">
        <v>60000</v>
      </c>
      <c r="I22" s="51"/>
      <c r="J22" s="53">
        <f t="shared" si="4"/>
        <v>0</v>
      </c>
      <c r="K22" s="51"/>
      <c r="L22" s="51"/>
      <c r="M22" s="52"/>
      <c r="N22" s="52"/>
      <c r="O22" s="51"/>
      <c r="P22" s="50">
        <f t="shared" si="1"/>
        <v>2393700</v>
      </c>
      <c r="Q22" s="7">
        <f t="shared" si="2"/>
        <v>0</v>
      </c>
    </row>
    <row r="23" spans="1:22" s="8" customFormat="1" ht="42.6" customHeight="1" x14ac:dyDescent="0.25">
      <c r="A23" s="172" t="s">
        <v>46</v>
      </c>
      <c r="B23" s="173"/>
      <c r="C23" s="172"/>
      <c r="D23" s="30" t="s">
        <v>47</v>
      </c>
      <c r="E23" s="41">
        <f>E24</f>
        <v>970949151</v>
      </c>
      <c r="F23" s="42">
        <f t="shared" ref="F23:O23" si="9">F24</f>
        <v>970949151</v>
      </c>
      <c r="G23" s="41">
        <f t="shared" si="9"/>
        <v>499191327</v>
      </c>
      <c r="H23" s="41">
        <f t="shared" si="9"/>
        <v>92161474</v>
      </c>
      <c r="I23" s="42">
        <f t="shared" si="9"/>
        <v>0</v>
      </c>
      <c r="J23" s="41">
        <f t="shared" si="4"/>
        <v>66318541</v>
      </c>
      <c r="K23" s="42">
        <f t="shared" si="9"/>
        <v>5000000</v>
      </c>
      <c r="L23" s="42">
        <f t="shared" si="9"/>
        <v>58793570</v>
      </c>
      <c r="M23" s="41">
        <f t="shared" si="9"/>
        <v>11764309</v>
      </c>
      <c r="N23" s="117">
        <f t="shared" si="9"/>
        <v>5923815</v>
      </c>
      <c r="O23" s="42">
        <f t="shared" si="9"/>
        <v>7524971</v>
      </c>
      <c r="P23" s="41">
        <f t="shared" si="1"/>
        <v>1037267692</v>
      </c>
      <c r="Q23" s="7">
        <f t="shared" si="2"/>
        <v>61318541</v>
      </c>
    </row>
    <row r="24" spans="1:22" s="9" customFormat="1" ht="34.5" customHeight="1" x14ac:dyDescent="0.2">
      <c r="A24" s="174" t="s">
        <v>48</v>
      </c>
      <c r="B24" s="178"/>
      <c r="C24" s="174"/>
      <c r="D24" s="32" t="s">
        <v>47</v>
      </c>
      <c r="E24" s="43">
        <f>E25+E36</f>
        <v>970949151</v>
      </c>
      <c r="F24" s="44">
        <f>F25+F36</f>
        <v>970949151</v>
      </c>
      <c r="G24" s="43">
        <f>G25+G36</f>
        <v>499191327</v>
      </c>
      <c r="H24" s="43">
        <f>H25+H36</f>
        <v>92161474</v>
      </c>
      <c r="I24" s="44">
        <f>I25+I36</f>
        <v>0</v>
      </c>
      <c r="J24" s="43">
        <f t="shared" si="4"/>
        <v>66318541</v>
      </c>
      <c r="K24" s="44">
        <f>K25+K36</f>
        <v>5000000</v>
      </c>
      <c r="L24" s="44">
        <f>L25+L36</f>
        <v>58793570</v>
      </c>
      <c r="M24" s="43">
        <f>M25+M36</f>
        <v>11764309</v>
      </c>
      <c r="N24" s="118">
        <f>N25+N36</f>
        <v>5923815</v>
      </c>
      <c r="O24" s="44">
        <f>O25+O36</f>
        <v>7524971</v>
      </c>
      <c r="P24" s="43">
        <f t="shared" si="1"/>
        <v>1037267692</v>
      </c>
      <c r="Q24" s="7">
        <f t="shared" si="2"/>
        <v>61318541</v>
      </c>
    </row>
    <row r="25" spans="1:22" s="11" customFormat="1" ht="36.950000000000003" customHeight="1" x14ac:dyDescent="0.2">
      <c r="A25" s="175" t="s">
        <v>49</v>
      </c>
      <c r="B25" s="175" t="s">
        <v>33</v>
      </c>
      <c r="C25" s="175"/>
      <c r="D25" s="33" t="s">
        <v>34</v>
      </c>
      <c r="E25" s="46">
        <f>SUM(E26:E35)</f>
        <v>970949151</v>
      </c>
      <c r="F25" s="46">
        <f t="shared" ref="F25:O25" si="10">SUM(F26:F35)</f>
        <v>970949151</v>
      </c>
      <c r="G25" s="46">
        <f t="shared" si="10"/>
        <v>499191327</v>
      </c>
      <c r="H25" s="46">
        <f t="shared" si="10"/>
        <v>92161474</v>
      </c>
      <c r="I25" s="46">
        <f t="shared" si="10"/>
        <v>0</v>
      </c>
      <c r="J25" s="46">
        <f t="shared" si="4"/>
        <v>64832541</v>
      </c>
      <c r="K25" s="46">
        <f>SUM(K26:K35)</f>
        <v>3514000</v>
      </c>
      <c r="L25" s="46">
        <f t="shared" si="10"/>
        <v>58793570</v>
      </c>
      <c r="M25" s="46">
        <f t="shared" si="10"/>
        <v>11764309</v>
      </c>
      <c r="N25" s="119">
        <f t="shared" si="10"/>
        <v>5923815</v>
      </c>
      <c r="O25" s="46">
        <f t="shared" si="10"/>
        <v>6038971</v>
      </c>
      <c r="P25" s="46">
        <f t="shared" si="1"/>
        <v>1035781692</v>
      </c>
      <c r="Q25" s="7">
        <f t="shared" si="2"/>
        <v>61318541</v>
      </c>
    </row>
    <row r="26" spans="1:22" s="11" customFormat="1" ht="90.6" customHeight="1" x14ac:dyDescent="0.2">
      <c r="A26" s="176" t="s">
        <v>50</v>
      </c>
      <c r="B26" s="176" t="s">
        <v>51</v>
      </c>
      <c r="C26" s="176" t="s">
        <v>52</v>
      </c>
      <c r="D26" s="34" t="s">
        <v>53</v>
      </c>
      <c r="E26" s="54">
        <f t="shared" ref="E26:E35" si="11">F26+I26</f>
        <v>27841268</v>
      </c>
      <c r="F26" s="55">
        <v>27841268</v>
      </c>
      <c r="G26" s="56">
        <v>15793883</v>
      </c>
      <c r="H26" s="57">
        <v>3235976</v>
      </c>
      <c r="I26" s="48"/>
      <c r="J26" s="47">
        <f t="shared" si="4"/>
        <v>595327</v>
      </c>
      <c r="K26" s="51"/>
      <c r="L26" s="51">
        <v>486327</v>
      </c>
      <c r="M26" s="52">
        <v>150514</v>
      </c>
      <c r="N26" s="52">
        <v>10500</v>
      </c>
      <c r="O26" s="51">
        <v>109000</v>
      </c>
      <c r="P26" s="47">
        <f t="shared" si="1"/>
        <v>28436595</v>
      </c>
      <c r="Q26" s="7">
        <f t="shared" si="2"/>
        <v>595327</v>
      </c>
    </row>
    <row r="27" spans="1:22" s="11" customFormat="1" ht="78.75" customHeight="1" x14ac:dyDescent="0.2">
      <c r="A27" s="182" t="s">
        <v>54</v>
      </c>
      <c r="B27" s="182" t="s">
        <v>55</v>
      </c>
      <c r="C27" s="182" t="s">
        <v>56</v>
      </c>
      <c r="D27" s="35" t="s">
        <v>473</v>
      </c>
      <c r="E27" s="54">
        <f t="shared" si="11"/>
        <v>10682879</v>
      </c>
      <c r="F27" s="55">
        <v>10682879</v>
      </c>
      <c r="G27" s="55">
        <v>5409343</v>
      </c>
      <c r="H27" s="57">
        <v>1731001</v>
      </c>
      <c r="I27" s="48"/>
      <c r="J27" s="47">
        <f t="shared" si="4"/>
        <v>0</v>
      </c>
      <c r="K27" s="51"/>
      <c r="L27" s="51"/>
      <c r="M27" s="52"/>
      <c r="N27" s="52"/>
      <c r="O27" s="51"/>
      <c r="P27" s="47">
        <f t="shared" si="1"/>
        <v>10682879</v>
      </c>
      <c r="Q27" s="7">
        <f t="shared" si="2"/>
        <v>0</v>
      </c>
    </row>
    <row r="28" spans="1:22" s="11" customFormat="1" ht="111.6" customHeight="1" x14ac:dyDescent="0.2">
      <c r="A28" s="182" t="s">
        <v>57</v>
      </c>
      <c r="B28" s="182" t="s">
        <v>58</v>
      </c>
      <c r="C28" s="182" t="s">
        <v>52</v>
      </c>
      <c r="D28" s="34" t="s">
        <v>59</v>
      </c>
      <c r="E28" s="58">
        <f t="shared" si="11"/>
        <v>194064878</v>
      </c>
      <c r="F28" s="59">
        <v>194064878</v>
      </c>
      <c r="G28" s="59">
        <v>119445551</v>
      </c>
      <c r="H28" s="57">
        <v>17503781</v>
      </c>
      <c r="I28" s="48">
        <v>0</v>
      </c>
      <c r="J28" s="47">
        <f t="shared" si="4"/>
        <v>940095</v>
      </c>
      <c r="K28" s="48"/>
      <c r="L28" s="48">
        <v>940095</v>
      </c>
      <c r="M28" s="49">
        <v>516138</v>
      </c>
      <c r="N28" s="49">
        <v>28000</v>
      </c>
      <c r="O28" s="48"/>
      <c r="P28" s="47">
        <f t="shared" si="1"/>
        <v>195004973</v>
      </c>
      <c r="Q28" s="7">
        <f t="shared" si="2"/>
        <v>940095</v>
      </c>
    </row>
    <row r="29" spans="1:22" s="11" customFormat="1" ht="147" customHeight="1" x14ac:dyDescent="0.2">
      <c r="A29" s="182" t="s">
        <v>60</v>
      </c>
      <c r="B29" s="182" t="s">
        <v>61</v>
      </c>
      <c r="C29" s="182" t="s">
        <v>52</v>
      </c>
      <c r="D29" s="34" t="s">
        <v>62</v>
      </c>
      <c r="E29" s="58">
        <f>F29+I29</f>
        <v>167747310</v>
      </c>
      <c r="F29" s="55">
        <v>167747310</v>
      </c>
      <c r="G29" s="55">
        <v>84971461</v>
      </c>
      <c r="H29" s="57">
        <v>22335499</v>
      </c>
      <c r="I29" s="48">
        <v>0</v>
      </c>
      <c r="J29" s="47">
        <f t="shared" si="4"/>
        <v>4585791</v>
      </c>
      <c r="K29" s="60"/>
      <c r="L29" s="48">
        <v>4261791</v>
      </c>
      <c r="M29" s="49">
        <v>982830</v>
      </c>
      <c r="N29" s="49">
        <v>439630</v>
      </c>
      <c r="O29" s="48">
        <v>324000</v>
      </c>
      <c r="P29" s="47">
        <f t="shared" si="1"/>
        <v>172333101</v>
      </c>
      <c r="Q29" s="7">
        <f t="shared" si="2"/>
        <v>4585791</v>
      </c>
    </row>
    <row r="30" spans="1:22" s="11" customFormat="1" ht="57" customHeight="1" x14ac:dyDescent="0.2">
      <c r="A30" s="176" t="s">
        <v>63</v>
      </c>
      <c r="B30" s="176" t="s">
        <v>44</v>
      </c>
      <c r="C30" s="176" t="s">
        <v>64</v>
      </c>
      <c r="D30" s="34" t="s">
        <v>65</v>
      </c>
      <c r="E30" s="58">
        <f t="shared" si="11"/>
        <v>50426876</v>
      </c>
      <c r="F30" s="59">
        <v>50426876</v>
      </c>
      <c r="G30" s="59">
        <v>28116675</v>
      </c>
      <c r="H30" s="61">
        <v>4771835</v>
      </c>
      <c r="I30" s="48"/>
      <c r="J30" s="47">
        <f t="shared" si="4"/>
        <v>4408190</v>
      </c>
      <c r="K30" s="60"/>
      <c r="L30" s="48">
        <v>4318990</v>
      </c>
      <c r="M30" s="49">
        <v>1259097</v>
      </c>
      <c r="N30" s="49">
        <v>556829</v>
      </c>
      <c r="O30" s="48">
        <v>89200</v>
      </c>
      <c r="P30" s="47">
        <f t="shared" si="1"/>
        <v>54835066</v>
      </c>
      <c r="Q30" s="7">
        <f t="shared" si="2"/>
        <v>4408190</v>
      </c>
    </row>
    <row r="31" spans="1:22" s="11" customFormat="1" ht="39.6" customHeight="1" x14ac:dyDescent="0.2">
      <c r="A31" s="182" t="s">
        <v>66</v>
      </c>
      <c r="B31" s="182" t="s">
        <v>67</v>
      </c>
      <c r="C31" s="182" t="s">
        <v>68</v>
      </c>
      <c r="D31" s="34" t="s">
        <v>69</v>
      </c>
      <c r="E31" s="62">
        <f t="shared" si="11"/>
        <v>375692273</v>
      </c>
      <c r="F31" s="60">
        <v>375692273</v>
      </c>
      <c r="G31" s="60">
        <v>220692215</v>
      </c>
      <c r="H31" s="63">
        <v>40923944</v>
      </c>
      <c r="I31" s="48"/>
      <c r="J31" s="47">
        <f t="shared" si="4"/>
        <v>37889542</v>
      </c>
      <c r="K31" s="60">
        <v>2964113</v>
      </c>
      <c r="L31" s="60">
        <v>32949658</v>
      </c>
      <c r="M31" s="57">
        <v>8501963</v>
      </c>
      <c r="N31" s="49">
        <v>3430392</v>
      </c>
      <c r="O31" s="48">
        <v>4939884</v>
      </c>
      <c r="P31" s="47">
        <f t="shared" si="1"/>
        <v>413581815</v>
      </c>
      <c r="Q31" s="7">
        <f t="shared" si="2"/>
        <v>34925429</v>
      </c>
    </row>
    <row r="32" spans="1:22" s="11" customFormat="1" ht="60.95" customHeight="1" x14ac:dyDescent="0.2">
      <c r="A32" s="182" t="s">
        <v>70</v>
      </c>
      <c r="B32" s="182" t="s">
        <v>71</v>
      </c>
      <c r="C32" s="182" t="s">
        <v>72</v>
      </c>
      <c r="D32" s="34" t="s">
        <v>73</v>
      </c>
      <c r="E32" s="62">
        <f t="shared" si="11"/>
        <v>100615050</v>
      </c>
      <c r="F32" s="60">
        <v>100615050</v>
      </c>
      <c r="G32" s="49"/>
      <c r="H32" s="49"/>
      <c r="I32" s="48"/>
      <c r="J32" s="47">
        <f t="shared" si="4"/>
        <v>13880649</v>
      </c>
      <c r="K32" s="48"/>
      <c r="L32" s="48">
        <v>13853649</v>
      </c>
      <c r="M32" s="49"/>
      <c r="N32" s="49"/>
      <c r="O32" s="48">
        <v>27000</v>
      </c>
      <c r="P32" s="47">
        <f t="shared" si="1"/>
        <v>114495699</v>
      </c>
      <c r="Q32" s="7">
        <f t="shared" si="2"/>
        <v>13880649</v>
      </c>
    </row>
    <row r="33" spans="1:17" s="13" customFormat="1" ht="52.5" customHeight="1" x14ac:dyDescent="0.3">
      <c r="A33" s="177" t="s">
        <v>74</v>
      </c>
      <c r="B33" s="177" t="s">
        <v>36</v>
      </c>
      <c r="C33" s="177" t="s">
        <v>37</v>
      </c>
      <c r="D33" s="35" t="s">
        <v>75</v>
      </c>
      <c r="E33" s="62">
        <f t="shared" si="11"/>
        <v>25597606</v>
      </c>
      <c r="F33" s="60">
        <v>25597606</v>
      </c>
      <c r="G33" s="60">
        <v>18374974</v>
      </c>
      <c r="H33" s="57">
        <v>1359138</v>
      </c>
      <c r="I33" s="48"/>
      <c r="J33" s="47">
        <f t="shared" si="4"/>
        <v>1983060</v>
      </c>
      <c r="K33" s="60"/>
      <c r="L33" s="48">
        <v>1983060</v>
      </c>
      <c r="M33" s="64">
        <v>353767</v>
      </c>
      <c r="N33" s="49">
        <v>1458464</v>
      </c>
      <c r="O33" s="48"/>
      <c r="P33" s="47">
        <f t="shared" si="1"/>
        <v>27580666</v>
      </c>
      <c r="Q33" s="7">
        <f t="shared" si="2"/>
        <v>1983060</v>
      </c>
    </row>
    <row r="34" spans="1:17" s="14" customFormat="1" ht="45.6" customHeight="1" x14ac:dyDescent="0.3">
      <c r="A34" s="176" t="s">
        <v>76</v>
      </c>
      <c r="B34" s="176" t="s">
        <v>77</v>
      </c>
      <c r="C34" s="176" t="s">
        <v>78</v>
      </c>
      <c r="D34" s="34" t="s">
        <v>79</v>
      </c>
      <c r="E34" s="65">
        <f t="shared" si="11"/>
        <v>8934540</v>
      </c>
      <c r="F34" s="56">
        <v>8934540</v>
      </c>
      <c r="G34" s="66">
        <v>5838806</v>
      </c>
      <c r="H34" s="66">
        <v>300300</v>
      </c>
      <c r="I34" s="48"/>
      <c r="J34" s="50">
        <f t="shared" si="4"/>
        <v>549887</v>
      </c>
      <c r="K34" s="51">
        <v>549887</v>
      </c>
      <c r="L34" s="51"/>
      <c r="M34" s="52"/>
      <c r="N34" s="52"/>
      <c r="O34" s="51">
        <v>549887</v>
      </c>
      <c r="P34" s="50">
        <f t="shared" si="1"/>
        <v>9484427</v>
      </c>
      <c r="Q34" s="7">
        <f t="shared" si="2"/>
        <v>0</v>
      </c>
    </row>
    <row r="35" spans="1:17" s="14" customFormat="1" ht="30.6" customHeight="1" x14ac:dyDescent="0.3">
      <c r="A35" s="176" t="s">
        <v>80</v>
      </c>
      <c r="B35" s="176" t="s">
        <v>81</v>
      </c>
      <c r="C35" s="176" t="s">
        <v>78</v>
      </c>
      <c r="D35" s="34" t="s">
        <v>82</v>
      </c>
      <c r="E35" s="65">
        <f t="shared" si="11"/>
        <v>9346471</v>
      </c>
      <c r="F35" s="56">
        <v>9346471</v>
      </c>
      <c r="G35" s="66">
        <v>548419</v>
      </c>
      <c r="H35" s="66"/>
      <c r="I35" s="48"/>
      <c r="J35" s="50">
        <f t="shared" si="4"/>
        <v>0</v>
      </c>
      <c r="K35" s="51"/>
      <c r="L35" s="51"/>
      <c r="M35" s="52"/>
      <c r="N35" s="52"/>
      <c r="O35" s="51"/>
      <c r="P35" s="50">
        <f t="shared" si="1"/>
        <v>9346471</v>
      </c>
      <c r="Q35" s="7">
        <f t="shared" si="2"/>
        <v>0</v>
      </c>
    </row>
    <row r="36" spans="1:17" s="14" customFormat="1" ht="30.6" customHeight="1" x14ac:dyDescent="0.3">
      <c r="A36" s="175" t="s">
        <v>83</v>
      </c>
      <c r="B36" s="175" t="s">
        <v>84</v>
      </c>
      <c r="C36" s="175"/>
      <c r="D36" s="33" t="s">
        <v>85</v>
      </c>
      <c r="E36" s="45">
        <f t="shared" ref="E36:O36" si="12">E37</f>
        <v>0</v>
      </c>
      <c r="F36" s="46">
        <f t="shared" si="12"/>
        <v>0</v>
      </c>
      <c r="G36" s="45">
        <f t="shared" si="12"/>
        <v>0</v>
      </c>
      <c r="H36" s="45">
        <f t="shared" si="12"/>
        <v>0</v>
      </c>
      <c r="I36" s="46">
        <f t="shared" si="12"/>
        <v>0</v>
      </c>
      <c r="J36" s="144">
        <f t="shared" si="4"/>
        <v>1486000</v>
      </c>
      <c r="K36" s="46">
        <f t="shared" si="12"/>
        <v>1486000</v>
      </c>
      <c r="L36" s="46">
        <f t="shared" si="12"/>
        <v>0</v>
      </c>
      <c r="M36" s="144">
        <f t="shared" si="12"/>
        <v>0</v>
      </c>
      <c r="N36" s="144">
        <f t="shared" si="12"/>
        <v>0</v>
      </c>
      <c r="O36" s="46">
        <f t="shared" si="12"/>
        <v>1486000</v>
      </c>
      <c r="P36" s="45">
        <f t="shared" si="1"/>
        <v>1486000</v>
      </c>
      <c r="Q36" s="7">
        <f t="shared" si="2"/>
        <v>0</v>
      </c>
    </row>
    <row r="37" spans="1:17" s="14" customFormat="1" ht="30.6" customHeight="1" x14ac:dyDescent="0.3">
      <c r="A37" s="175" t="s">
        <v>86</v>
      </c>
      <c r="B37" s="175" t="s">
        <v>87</v>
      </c>
      <c r="C37" s="175"/>
      <c r="D37" s="33" t="s">
        <v>88</v>
      </c>
      <c r="E37" s="45">
        <f>E38</f>
        <v>0</v>
      </c>
      <c r="F37" s="46">
        <v>0</v>
      </c>
      <c r="G37" s="45">
        <v>0</v>
      </c>
      <c r="H37" s="45">
        <v>0</v>
      </c>
      <c r="I37" s="46">
        <v>0</v>
      </c>
      <c r="J37" s="144">
        <f t="shared" si="4"/>
        <v>1486000</v>
      </c>
      <c r="K37" s="46">
        <f>K38</f>
        <v>1486000</v>
      </c>
      <c r="L37" s="46">
        <f>L38</f>
        <v>0</v>
      </c>
      <c r="M37" s="144">
        <f>M38</f>
        <v>0</v>
      </c>
      <c r="N37" s="144">
        <f>N38</f>
        <v>0</v>
      </c>
      <c r="O37" s="46">
        <f>O38</f>
        <v>1486000</v>
      </c>
      <c r="P37" s="45">
        <f t="shared" si="1"/>
        <v>1486000</v>
      </c>
      <c r="Q37" s="7">
        <f t="shared" si="2"/>
        <v>0</v>
      </c>
    </row>
    <row r="38" spans="1:17" s="14" customFormat="1" ht="30.6" customHeight="1" x14ac:dyDescent="0.3">
      <c r="A38" s="176" t="s">
        <v>89</v>
      </c>
      <c r="B38" s="176" t="s">
        <v>90</v>
      </c>
      <c r="C38" s="176" t="s">
        <v>91</v>
      </c>
      <c r="D38" s="34" t="s">
        <v>92</v>
      </c>
      <c r="E38" s="47">
        <f>F38</f>
        <v>0</v>
      </c>
      <c r="F38" s="48"/>
      <c r="G38" s="49"/>
      <c r="H38" s="49"/>
      <c r="I38" s="48"/>
      <c r="J38" s="47">
        <f t="shared" si="4"/>
        <v>1486000</v>
      </c>
      <c r="K38" s="48">
        <v>1486000</v>
      </c>
      <c r="L38" s="48"/>
      <c r="M38" s="49"/>
      <c r="N38" s="49"/>
      <c r="O38" s="48">
        <v>1486000</v>
      </c>
      <c r="P38" s="67">
        <f t="shared" si="1"/>
        <v>1486000</v>
      </c>
      <c r="Q38" s="7">
        <f t="shared" si="2"/>
        <v>0</v>
      </c>
    </row>
    <row r="39" spans="1:17" s="14" customFormat="1" ht="50.1" customHeight="1" x14ac:dyDescent="0.3">
      <c r="A39" s="172" t="s">
        <v>93</v>
      </c>
      <c r="B39" s="173"/>
      <c r="C39" s="172"/>
      <c r="D39" s="30" t="s">
        <v>94</v>
      </c>
      <c r="E39" s="41">
        <f>E40</f>
        <v>786303071</v>
      </c>
      <c r="F39" s="42">
        <f t="shared" ref="F39:O39" si="13">F40</f>
        <v>786303071</v>
      </c>
      <c r="G39" s="41">
        <f t="shared" si="13"/>
        <v>2212444</v>
      </c>
      <c r="H39" s="41">
        <f t="shared" si="13"/>
        <v>209379</v>
      </c>
      <c r="I39" s="42">
        <f t="shared" si="13"/>
        <v>0</v>
      </c>
      <c r="J39" s="41">
        <f t="shared" si="4"/>
        <v>31481912</v>
      </c>
      <c r="K39" s="42">
        <f t="shared" si="13"/>
        <v>10000000</v>
      </c>
      <c r="L39" s="42">
        <f t="shared" si="13"/>
        <v>21481912</v>
      </c>
      <c r="M39" s="41">
        <f t="shared" si="13"/>
        <v>0</v>
      </c>
      <c r="N39" s="117">
        <f t="shared" si="13"/>
        <v>0</v>
      </c>
      <c r="O39" s="42">
        <f t="shared" si="13"/>
        <v>10000000</v>
      </c>
      <c r="P39" s="41">
        <f t="shared" si="1"/>
        <v>817784983</v>
      </c>
      <c r="Q39" s="7">
        <f t="shared" si="2"/>
        <v>21481912</v>
      </c>
    </row>
    <row r="40" spans="1:17" s="14" customFormat="1" ht="49.5" customHeight="1" x14ac:dyDescent="0.3">
      <c r="A40" s="174" t="s">
        <v>95</v>
      </c>
      <c r="B40" s="174"/>
      <c r="C40" s="174"/>
      <c r="D40" s="32" t="s">
        <v>94</v>
      </c>
      <c r="E40" s="43">
        <f>E41+E43+E56+E58</f>
        <v>786303071</v>
      </c>
      <c r="F40" s="44">
        <f>F41+F43+F56+F58</f>
        <v>786303071</v>
      </c>
      <c r="G40" s="43">
        <f>G41+G43+G56+G58</f>
        <v>2212444</v>
      </c>
      <c r="H40" s="43">
        <f>H41+H43+H56+H58</f>
        <v>209379</v>
      </c>
      <c r="I40" s="44">
        <f>I41+I43+I56+I58</f>
        <v>0</v>
      </c>
      <c r="J40" s="43">
        <f t="shared" si="4"/>
        <v>31481912</v>
      </c>
      <c r="K40" s="44">
        <f>K41+K43+K56+K58</f>
        <v>10000000</v>
      </c>
      <c r="L40" s="44">
        <f>L41+L43+L56+L58</f>
        <v>21481912</v>
      </c>
      <c r="M40" s="43">
        <f>M41+M43+M56+M58</f>
        <v>0</v>
      </c>
      <c r="N40" s="118">
        <f>N41+N43+N56+N58</f>
        <v>0</v>
      </c>
      <c r="O40" s="44">
        <f>O41+O43+O56+O58</f>
        <v>10000000</v>
      </c>
      <c r="P40" s="43">
        <f t="shared" si="1"/>
        <v>817784983</v>
      </c>
      <c r="Q40" s="7">
        <f t="shared" si="2"/>
        <v>21481912</v>
      </c>
    </row>
    <row r="41" spans="1:17" s="14" customFormat="1" ht="34.35" customHeight="1" x14ac:dyDescent="0.3">
      <c r="A41" s="174" t="s">
        <v>96</v>
      </c>
      <c r="B41" s="174" t="s">
        <v>33</v>
      </c>
      <c r="C41" s="175"/>
      <c r="D41" s="33" t="s">
        <v>34</v>
      </c>
      <c r="E41" s="45">
        <f>E42</f>
        <v>92034801</v>
      </c>
      <c r="F41" s="46">
        <f t="shared" ref="F41:O41" si="14">F42</f>
        <v>92034801</v>
      </c>
      <c r="G41" s="45">
        <f t="shared" si="14"/>
        <v>0</v>
      </c>
      <c r="H41" s="45">
        <f t="shared" si="14"/>
        <v>0</v>
      </c>
      <c r="I41" s="46">
        <f t="shared" si="14"/>
        <v>0</v>
      </c>
      <c r="J41" s="45">
        <f t="shared" si="4"/>
        <v>9852048</v>
      </c>
      <c r="K41" s="46">
        <f t="shared" si="14"/>
        <v>0</v>
      </c>
      <c r="L41" s="46">
        <f t="shared" si="14"/>
        <v>9852048</v>
      </c>
      <c r="M41" s="45">
        <f t="shared" si="14"/>
        <v>0</v>
      </c>
      <c r="N41" s="119">
        <f t="shared" si="14"/>
        <v>0</v>
      </c>
      <c r="O41" s="46">
        <f t="shared" si="14"/>
        <v>0</v>
      </c>
      <c r="P41" s="45">
        <f t="shared" si="1"/>
        <v>101886849</v>
      </c>
      <c r="Q41" s="7">
        <f t="shared" si="2"/>
        <v>9852048</v>
      </c>
    </row>
    <row r="42" spans="1:17" s="14" customFormat="1" ht="66.599999999999994" customHeight="1" x14ac:dyDescent="0.3">
      <c r="A42" s="176" t="s">
        <v>97</v>
      </c>
      <c r="B42" s="176" t="s">
        <v>71</v>
      </c>
      <c r="C42" s="176" t="s">
        <v>72</v>
      </c>
      <c r="D42" s="34" t="s">
        <v>98</v>
      </c>
      <c r="E42" s="47">
        <f>F42</f>
        <v>92034801</v>
      </c>
      <c r="F42" s="48">
        <v>92034801</v>
      </c>
      <c r="G42" s="49"/>
      <c r="H42" s="49"/>
      <c r="I42" s="48"/>
      <c r="J42" s="47">
        <f t="shared" si="4"/>
        <v>9852048</v>
      </c>
      <c r="K42" s="48"/>
      <c r="L42" s="48">
        <v>9852048</v>
      </c>
      <c r="M42" s="49"/>
      <c r="N42" s="49"/>
      <c r="O42" s="48"/>
      <c r="P42" s="47">
        <f t="shared" si="1"/>
        <v>101886849</v>
      </c>
      <c r="Q42" s="7">
        <f t="shared" si="2"/>
        <v>9852048</v>
      </c>
    </row>
    <row r="43" spans="1:17" s="14" customFormat="1" ht="44.45" customHeight="1" x14ac:dyDescent="0.3">
      <c r="A43" s="175" t="s">
        <v>99</v>
      </c>
      <c r="B43" s="175" t="s">
        <v>100</v>
      </c>
      <c r="C43" s="175"/>
      <c r="D43" s="33" t="s">
        <v>101</v>
      </c>
      <c r="E43" s="45">
        <f>SUM(E44:E55)</f>
        <v>691998000</v>
      </c>
      <c r="F43" s="46">
        <f>SUM(F44:F55)</f>
        <v>691998000</v>
      </c>
      <c r="G43" s="45">
        <f>SUM(G44:G55)</f>
        <v>624794</v>
      </c>
      <c r="H43" s="45">
        <f>SUM(H44:H55)</f>
        <v>44671</v>
      </c>
      <c r="I43" s="46">
        <f>SUM(I44:I55)</f>
        <v>0</v>
      </c>
      <c r="J43" s="45">
        <f t="shared" si="4"/>
        <v>10323364</v>
      </c>
      <c r="K43" s="46">
        <f>SUM(K44:K55)</f>
        <v>10000000</v>
      </c>
      <c r="L43" s="46">
        <f>SUM(L44:L55)</f>
        <v>323364</v>
      </c>
      <c r="M43" s="45">
        <f>SUM(M44:M55)</f>
        <v>0</v>
      </c>
      <c r="N43" s="119">
        <f>SUM(N44:N55)</f>
        <v>0</v>
      </c>
      <c r="O43" s="46">
        <f>SUM(O44:O55)</f>
        <v>10000000</v>
      </c>
      <c r="P43" s="45">
        <f t="shared" si="1"/>
        <v>702321364</v>
      </c>
      <c r="Q43" s="7">
        <f t="shared" si="2"/>
        <v>323364</v>
      </c>
    </row>
    <row r="44" spans="1:17" s="14" customFormat="1" ht="41.85" customHeight="1" x14ac:dyDescent="0.3">
      <c r="A44" s="182" t="s">
        <v>102</v>
      </c>
      <c r="B44" s="182" t="s">
        <v>103</v>
      </c>
      <c r="C44" s="183" t="s">
        <v>104</v>
      </c>
      <c r="D44" s="34" t="s">
        <v>105</v>
      </c>
      <c r="E44" s="50">
        <f t="shared" ref="E44:E53" si="15">F44</f>
        <v>113906866</v>
      </c>
      <c r="F44" s="51">
        <v>113906866</v>
      </c>
      <c r="G44" s="52"/>
      <c r="H44" s="52"/>
      <c r="I44" s="51"/>
      <c r="J44" s="50">
        <f t="shared" si="4"/>
        <v>7800000</v>
      </c>
      <c r="K44" s="51">
        <v>7800000</v>
      </c>
      <c r="L44" s="51"/>
      <c r="M44" s="52"/>
      <c r="N44" s="52"/>
      <c r="O44" s="51">
        <v>7800000</v>
      </c>
      <c r="P44" s="47">
        <f t="shared" si="1"/>
        <v>121706866</v>
      </c>
      <c r="Q44" s="7">
        <f t="shared" si="2"/>
        <v>0</v>
      </c>
    </row>
    <row r="45" spans="1:17" s="14" customFormat="1" ht="53.45" customHeight="1" x14ac:dyDescent="0.3">
      <c r="A45" s="182" t="s">
        <v>106</v>
      </c>
      <c r="B45" s="182" t="s">
        <v>107</v>
      </c>
      <c r="C45" s="182" t="s">
        <v>108</v>
      </c>
      <c r="D45" s="34" t="s">
        <v>109</v>
      </c>
      <c r="E45" s="50">
        <f t="shared" si="15"/>
        <v>252226320</v>
      </c>
      <c r="F45" s="51">
        <v>252226320</v>
      </c>
      <c r="G45" s="52"/>
      <c r="H45" s="52"/>
      <c r="I45" s="51"/>
      <c r="J45" s="50">
        <f t="shared" si="4"/>
        <v>2240000</v>
      </c>
      <c r="K45" s="51">
        <v>2200000</v>
      </c>
      <c r="L45" s="51">
        <v>40000</v>
      </c>
      <c r="M45" s="52"/>
      <c r="N45" s="52"/>
      <c r="O45" s="51">
        <v>2200000</v>
      </c>
      <c r="P45" s="47">
        <f t="shared" si="1"/>
        <v>254466320</v>
      </c>
      <c r="Q45" s="7">
        <f t="shared" si="2"/>
        <v>40000</v>
      </c>
    </row>
    <row r="46" spans="1:17" s="14" customFormat="1" ht="36" customHeight="1" x14ac:dyDescent="0.3">
      <c r="A46" s="182" t="s">
        <v>110</v>
      </c>
      <c r="B46" s="182" t="s">
        <v>111</v>
      </c>
      <c r="C46" s="182" t="s">
        <v>112</v>
      </c>
      <c r="D46" s="34" t="s">
        <v>113</v>
      </c>
      <c r="E46" s="50">
        <f t="shared" si="15"/>
        <v>17842400</v>
      </c>
      <c r="F46" s="51">
        <v>17842400</v>
      </c>
      <c r="G46" s="52"/>
      <c r="H46" s="52"/>
      <c r="I46" s="51"/>
      <c r="J46" s="50">
        <f t="shared" si="4"/>
        <v>0</v>
      </c>
      <c r="K46" s="51"/>
      <c r="L46" s="51"/>
      <c r="M46" s="52"/>
      <c r="N46" s="52"/>
      <c r="O46" s="51"/>
      <c r="P46" s="47">
        <f t="shared" si="1"/>
        <v>17842400</v>
      </c>
      <c r="Q46" s="7">
        <f t="shared" si="2"/>
        <v>0</v>
      </c>
    </row>
    <row r="47" spans="1:17" s="14" customFormat="1" ht="47.45" customHeight="1" x14ac:dyDescent="0.3">
      <c r="A47" s="182" t="s">
        <v>114</v>
      </c>
      <c r="B47" s="182" t="s">
        <v>115</v>
      </c>
      <c r="C47" s="182" t="s">
        <v>116</v>
      </c>
      <c r="D47" s="34" t="s">
        <v>117</v>
      </c>
      <c r="E47" s="50">
        <f t="shared" si="15"/>
        <v>19928357</v>
      </c>
      <c r="F47" s="51">
        <v>19928357</v>
      </c>
      <c r="G47" s="52"/>
      <c r="H47" s="52"/>
      <c r="I47" s="51"/>
      <c r="J47" s="50">
        <f t="shared" si="4"/>
        <v>0</v>
      </c>
      <c r="K47" s="51"/>
      <c r="L47" s="51"/>
      <c r="M47" s="52"/>
      <c r="N47" s="52"/>
      <c r="O47" s="51"/>
      <c r="P47" s="47">
        <f t="shared" si="1"/>
        <v>19928357</v>
      </c>
      <c r="Q47" s="7">
        <f t="shared" si="2"/>
        <v>0</v>
      </c>
    </row>
    <row r="48" spans="1:17" s="14" customFormat="1" ht="37.5" customHeight="1" x14ac:dyDescent="0.3">
      <c r="A48" s="182" t="s">
        <v>118</v>
      </c>
      <c r="B48" s="182" t="s">
        <v>119</v>
      </c>
      <c r="C48" s="182" t="s">
        <v>120</v>
      </c>
      <c r="D48" s="34" t="s">
        <v>121</v>
      </c>
      <c r="E48" s="50">
        <f t="shared" si="15"/>
        <v>25357112</v>
      </c>
      <c r="F48" s="51">
        <v>25357112</v>
      </c>
      <c r="G48" s="52"/>
      <c r="H48" s="52"/>
      <c r="I48" s="51"/>
      <c r="J48" s="50">
        <f t="shared" si="4"/>
        <v>0</v>
      </c>
      <c r="K48" s="51"/>
      <c r="L48" s="51"/>
      <c r="M48" s="52"/>
      <c r="N48" s="52"/>
      <c r="O48" s="51"/>
      <c r="P48" s="47">
        <f t="shared" si="1"/>
        <v>25357112</v>
      </c>
      <c r="Q48" s="7">
        <f t="shared" si="2"/>
        <v>0</v>
      </c>
    </row>
    <row r="49" spans="1:20" s="14" customFormat="1" ht="40.5" customHeight="1" x14ac:dyDescent="0.3">
      <c r="A49" s="182" t="s">
        <v>122</v>
      </c>
      <c r="B49" s="182" t="s">
        <v>123</v>
      </c>
      <c r="C49" s="182" t="s">
        <v>124</v>
      </c>
      <c r="D49" s="34" t="s">
        <v>125</v>
      </c>
      <c r="E49" s="50">
        <f t="shared" si="15"/>
        <v>57935254</v>
      </c>
      <c r="F49" s="51">
        <v>57935254</v>
      </c>
      <c r="G49" s="52"/>
      <c r="H49" s="52"/>
      <c r="I49" s="51"/>
      <c r="J49" s="50">
        <f t="shared" si="4"/>
        <v>0</v>
      </c>
      <c r="K49" s="51"/>
      <c r="L49" s="51"/>
      <c r="M49" s="52"/>
      <c r="N49" s="52"/>
      <c r="O49" s="51"/>
      <c r="P49" s="47">
        <f t="shared" si="1"/>
        <v>57935254</v>
      </c>
      <c r="Q49" s="7">
        <f t="shared" si="2"/>
        <v>0</v>
      </c>
    </row>
    <row r="50" spans="1:20" s="14" customFormat="1" ht="54.95" customHeight="1" x14ac:dyDescent="0.3">
      <c r="A50" s="182" t="s">
        <v>126</v>
      </c>
      <c r="B50" s="182" t="s">
        <v>127</v>
      </c>
      <c r="C50" s="182" t="s">
        <v>128</v>
      </c>
      <c r="D50" s="34" t="s">
        <v>129</v>
      </c>
      <c r="E50" s="50">
        <f t="shared" si="15"/>
        <v>4710488</v>
      </c>
      <c r="F50" s="51">
        <v>4710488</v>
      </c>
      <c r="G50" s="52"/>
      <c r="H50" s="52"/>
      <c r="I50" s="51"/>
      <c r="J50" s="50">
        <f t="shared" si="4"/>
        <v>0</v>
      </c>
      <c r="K50" s="51"/>
      <c r="L50" s="51"/>
      <c r="M50" s="52"/>
      <c r="N50" s="52"/>
      <c r="O50" s="51"/>
      <c r="P50" s="47">
        <f t="shared" si="1"/>
        <v>4710488</v>
      </c>
      <c r="Q50" s="7">
        <f t="shared" si="2"/>
        <v>0</v>
      </c>
    </row>
    <row r="51" spans="1:20" s="14" customFormat="1" ht="45.6" customHeight="1" x14ac:dyDescent="0.3">
      <c r="A51" s="182" t="s">
        <v>130</v>
      </c>
      <c r="B51" s="182" t="s">
        <v>131</v>
      </c>
      <c r="C51" s="182" t="s">
        <v>128</v>
      </c>
      <c r="D51" s="34" t="s">
        <v>132</v>
      </c>
      <c r="E51" s="50">
        <f t="shared" si="15"/>
        <v>22408614</v>
      </c>
      <c r="F51" s="51">
        <v>22408614</v>
      </c>
      <c r="G51" s="52"/>
      <c r="H51" s="52"/>
      <c r="I51" s="51"/>
      <c r="J51" s="50">
        <f t="shared" si="4"/>
        <v>0</v>
      </c>
      <c r="K51" s="51"/>
      <c r="L51" s="51"/>
      <c r="M51" s="52"/>
      <c r="N51" s="52"/>
      <c r="O51" s="51"/>
      <c r="P51" s="47">
        <f t="shared" si="1"/>
        <v>22408614</v>
      </c>
      <c r="Q51" s="7">
        <f t="shared" si="2"/>
        <v>0</v>
      </c>
    </row>
    <row r="52" spans="1:20" s="14" customFormat="1" ht="63" customHeight="1" x14ac:dyDescent="0.3">
      <c r="A52" s="182" t="s">
        <v>133</v>
      </c>
      <c r="B52" s="182" t="s">
        <v>134</v>
      </c>
      <c r="C52" s="182" t="s">
        <v>135</v>
      </c>
      <c r="D52" s="34" t="s">
        <v>136</v>
      </c>
      <c r="E52" s="50">
        <f t="shared" si="15"/>
        <v>2430050</v>
      </c>
      <c r="F52" s="51">
        <v>2430050</v>
      </c>
      <c r="G52" s="52"/>
      <c r="H52" s="52"/>
      <c r="I52" s="51"/>
      <c r="J52" s="50">
        <f t="shared" si="4"/>
        <v>0</v>
      </c>
      <c r="K52" s="51"/>
      <c r="L52" s="51"/>
      <c r="M52" s="52"/>
      <c r="N52" s="52"/>
      <c r="O52" s="51"/>
      <c r="P52" s="47">
        <f t="shared" si="1"/>
        <v>2430050</v>
      </c>
      <c r="Q52" s="7">
        <f t="shared" si="2"/>
        <v>0</v>
      </c>
    </row>
    <row r="53" spans="1:20" s="14" customFormat="1" ht="56.45" customHeight="1" x14ac:dyDescent="0.3">
      <c r="A53" s="182" t="s">
        <v>137</v>
      </c>
      <c r="B53" s="182" t="s">
        <v>138</v>
      </c>
      <c r="C53" s="182" t="s">
        <v>139</v>
      </c>
      <c r="D53" s="34" t="s">
        <v>140</v>
      </c>
      <c r="E53" s="50">
        <f t="shared" si="15"/>
        <v>10270320</v>
      </c>
      <c r="F53" s="51">
        <v>10270320</v>
      </c>
      <c r="G53" s="52"/>
      <c r="H53" s="52"/>
      <c r="I53" s="51"/>
      <c r="J53" s="50">
        <f t="shared" si="4"/>
        <v>19962</v>
      </c>
      <c r="K53" s="51"/>
      <c r="L53" s="51">
        <v>19962</v>
      </c>
      <c r="M53" s="52"/>
      <c r="N53" s="52"/>
      <c r="O53" s="51"/>
      <c r="P53" s="47">
        <f t="shared" si="1"/>
        <v>10290282</v>
      </c>
      <c r="Q53" s="7">
        <f t="shared" si="2"/>
        <v>19962</v>
      </c>
    </row>
    <row r="54" spans="1:20" s="14" customFormat="1" ht="53.1" customHeight="1" x14ac:dyDescent="0.3">
      <c r="A54" s="182" t="s">
        <v>141</v>
      </c>
      <c r="B54" s="182" t="s">
        <v>142</v>
      </c>
      <c r="C54" s="182" t="s">
        <v>139</v>
      </c>
      <c r="D54" s="23" t="s">
        <v>143</v>
      </c>
      <c r="E54" s="50">
        <f>F54</f>
        <v>158052919</v>
      </c>
      <c r="F54" s="51">
        <v>158052919</v>
      </c>
      <c r="G54" s="52">
        <v>624794</v>
      </c>
      <c r="H54" s="52">
        <v>44671</v>
      </c>
      <c r="I54" s="51"/>
      <c r="J54" s="50">
        <f t="shared" si="4"/>
        <v>263402</v>
      </c>
      <c r="K54" s="51"/>
      <c r="L54" s="51">
        <v>263402</v>
      </c>
      <c r="M54" s="52"/>
      <c r="N54" s="52"/>
      <c r="O54" s="51"/>
      <c r="P54" s="50">
        <f t="shared" si="1"/>
        <v>158316321</v>
      </c>
      <c r="Q54" s="7">
        <f t="shared" si="2"/>
        <v>263402</v>
      </c>
    </row>
    <row r="55" spans="1:20" s="14" customFormat="1" ht="44.1" customHeight="1" x14ac:dyDescent="0.3">
      <c r="A55" s="182" t="s">
        <v>144</v>
      </c>
      <c r="B55" s="182" t="s">
        <v>145</v>
      </c>
      <c r="C55" s="182" t="s">
        <v>139</v>
      </c>
      <c r="D55" s="23" t="s">
        <v>146</v>
      </c>
      <c r="E55" s="50">
        <f>F55</f>
        <v>6929300</v>
      </c>
      <c r="F55" s="51">
        <v>6929300</v>
      </c>
      <c r="G55" s="52"/>
      <c r="H55" s="52"/>
      <c r="I55" s="51"/>
      <c r="J55" s="50">
        <f t="shared" si="4"/>
        <v>0</v>
      </c>
      <c r="K55" s="51"/>
      <c r="L55" s="51"/>
      <c r="M55" s="52"/>
      <c r="N55" s="52"/>
      <c r="O55" s="51"/>
      <c r="P55" s="50">
        <f t="shared" si="1"/>
        <v>6929300</v>
      </c>
      <c r="Q55" s="7">
        <f t="shared" si="2"/>
        <v>0</v>
      </c>
    </row>
    <row r="56" spans="1:20" s="14" customFormat="1" ht="45" customHeight="1" x14ac:dyDescent="0.3">
      <c r="A56" s="175" t="s">
        <v>147</v>
      </c>
      <c r="B56" s="175" t="s">
        <v>148</v>
      </c>
      <c r="C56" s="175"/>
      <c r="D56" s="33" t="s">
        <v>149</v>
      </c>
      <c r="E56" s="45">
        <f>E57</f>
        <v>2270270</v>
      </c>
      <c r="F56" s="46">
        <f t="shared" ref="F56:O56" si="16">F57</f>
        <v>2270270</v>
      </c>
      <c r="G56" s="45">
        <f t="shared" si="16"/>
        <v>1587650</v>
      </c>
      <c r="H56" s="45">
        <f t="shared" si="16"/>
        <v>164708</v>
      </c>
      <c r="I56" s="46">
        <f t="shared" si="16"/>
        <v>0</v>
      </c>
      <c r="J56" s="45">
        <f t="shared" si="4"/>
        <v>0</v>
      </c>
      <c r="K56" s="46">
        <f t="shared" si="16"/>
        <v>0</v>
      </c>
      <c r="L56" s="46">
        <f t="shared" si="16"/>
        <v>0</v>
      </c>
      <c r="M56" s="45">
        <f t="shared" si="16"/>
        <v>0</v>
      </c>
      <c r="N56" s="119">
        <f t="shared" si="16"/>
        <v>0</v>
      </c>
      <c r="O56" s="46">
        <f t="shared" si="16"/>
        <v>0</v>
      </c>
      <c r="P56" s="68">
        <f t="shared" si="1"/>
        <v>2270270</v>
      </c>
      <c r="Q56" s="7">
        <f t="shared" si="2"/>
        <v>0</v>
      </c>
    </row>
    <row r="57" spans="1:20" s="14" customFormat="1" ht="41.45" customHeight="1" x14ac:dyDescent="0.3">
      <c r="A57" s="176" t="s">
        <v>150</v>
      </c>
      <c r="B57" s="176" t="s">
        <v>151</v>
      </c>
      <c r="C57" s="177" t="s">
        <v>152</v>
      </c>
      <c r="D57" s="34" t="s">
        <v>153</v>
      </c>
      <c r="E57" s="47">
        <f>F57</f>
        <v>2270270</v>
      </c>
      <c r="F57" s="48">
        <v>2270270</v>
      </c>
      <c r="G57" s="49">
        <v>1587650</v>
      </c>
      <c r="H57" s="49">
        <v>164708</v>
      </c>
      <c r="I57" s="48"/>
      <c r="J57" s="47">
        <f t="shared" si="4"/>
        <v>0</v>
      </c>
      <c r="K57" s="48"/>
      <c r="L57" s="48"/>
      <c r="M57" s="49"/>
      <c r="N57" s="49"/>
      <c r="O57" s="48"/>
      <c r="P57" s="47">
        <f t="shared" si="1"/>
        <v>2270270</v>
      </c>
      <c r="Q57" s="7">
        <f t="shared" si="2"/>
        <v>0</v>
      </c>
    </row>
    <row r="58" spans="1:20" s="14" customFormat="1" ht="35.1" customHeight="1" x14ac:dyDescent="0.3">
      <c r="A58" s="175" t="s">
        <v>154</v>
      </c>
      <c r="B58" s="175" t="s">
        <v>84</v>
      </c>
      <c r="C58" s="175"/>
      <c r="D58" s="33" t="s">
        <v>85</v>
      </c>
      <c r="E58" s="45">
        <f>E59</f>
        <v>0</v>
      </c>
      <c r="F58" s="46">
        <f t="shared" ref="F58:O59" si="17">F59</f>
        <v>0</v>
      </c>
      <c r="G58" s="45">
        <f t="shared" si="17"/>
        <v>0</v>
      </c>
      <c r="H58" s="45">
        <f t="shared" si="17"/>
        <v>0</v>
      </c>
      <c r="I58" s="46">
        <f t="shared" si="17"/>
        <v>0</v>
      </c>
      <c r="J58" s="45">
        <f t="shared" si="4"/>
        <v>11306500</v>
      </c>
      <c r="K58" s="46">
        <f t="shared" si="17"/>
        <v>0</v>
      </c>
      <c r="L58" s="46">
        <f t="shared" si="17"/>
        <v>11306500</v>
      </c>
      <c r="M58" s="45">
        <f t="shared" si="17"/>
        <v>0</v>
      </c>
      <c r="N58" s="119">
        <f t="shared" si="17"/>
        <v>0</v>
      </c>
      <c r="O58" s="46">
        <f t="shared" si="17"/>
        <v>0</v>
      </c>
      <c r="P58" s="45">
        <f t="shared" si="1"/>
        <v>11306500</v>
      </c>
      <c r="Q58" s="7">
        <f t="shared" si="2"/>
        <v>11306500</v>
      </c>
    </row>
    <row r="59" spans="1:20" s="14" customFormat="1" ht="35.1" customHeight="1" x14ac:dyDescent="0.3">
      <c r="A59" s="175" t="s">
        <v>155</v>
      </c>
      <c r="B59" s="175" t="s">
        <v>87</v>
      </c>
      <c r="C59" s="175"/>
      <c r="D59" s="33" t="s">
        <v>88</v>
      </c>
      <c r="E59" s="45">
        <f>E60</f>
        <v>0</v>
      </c>
      <c r="F59" s="46">
        <f t="shared" si="17"/>
        <v>0</v>
      </c>
      <c r="G59" s="45">
        <f t="shared" si="17"/>
        <v>0</v>
      </c>
      <c r="H59" s="45">
        <f t="shared" si="17"/>
        <v>0</v>
      </c>
      <c r="I59" s="46">
        <f t="shared" si="17"/>
        <v>0</v>
      </c>
      <c r="J59" s="45">
        <f t="shared" si="17"/>
        <v>11306500</v>
      </c>
      <c r="K59" s="46">
        <f t="shared" si="17"/>
        <v>0</v>
      </c>
      <c r="L59" s="46">
        <f t="shared" si="17"/>
        <v>11306500</v>
      </c>
      <c r="M59" s="45">
        <f t="shared" si="17"/>
        <v>0</v>
      </c>
      <c r="N59" s="119">
        <f t="shared" si="17"/>
        <v>0</v>
      </c>
      <c r="O59" s="46">
        <f t="shared" si="17"/>
        <v>0</v>
      </c>
      <c r="P59" s="45">
        <f t="shared" si="1"/>
        <v>11306500</v>
      </c>
      <c r="Q59" s="7">
        <f t="shared" si="2"/>
        <v>11306500</v>
      </c>
    </row>
    <row r="60" spans="1:20" s="14" customFormat="1" ht="136.5" customHeight="1" x14ac:dyDescent="0.3">
      <c r="A60" s="176" t="s">
        <v>156</v>
      </c>
      <c r="B60" s="176" t="s">
        <v>157</v>
      </c>
      <c r="C60" s="176" t="s">
        <v>158</v>
      </c>
      <c r="D60" s="34" t="s">
        <v>159</v>
      </c>
      <c r="E60" s="50">
        <f>F60</f>
        <v>0</v>
      </c>
      <c r="F60" s="51"/>
      <c r="G60" s="52"/>
      <c r="H60" s="52"/>
      <c r="I60" s="51"/>
      <c r="J60" s="50">
        <f t="shared" si="4"/>
        <v>11306500</v>
      </c>
      <c r="K60" s="51"/>
      <c r="L60" s="51">
        <v>11306500</v>
      </c>
      <c r="M60" s="52"/>
      <c r="N60" s="66"/>
      <c r="O60" s="51"/>
      <c r="P60" s="53">
        <f t="shared" si="1"/>
        <v>11306500</v>
      </c>
      <c r="Q60" s="7">
        <f t="shared" ref="Q60:Q117" si="18">J60-K60</f>
        <v>11306500</v>
      </c>
    </row>
    <row r="61" spans="1:20" s="15" customFormat="1" ht="56.85" customHeight="1" x14ac:dyDescent="0.3">
      <c r="A61" s="172" t="s">
        <v>160</v>
      </c>
      <c r="B61" s="173"/>
      <c r="C61" s="172"/>
      <c r="D61" s="30" t="s">
        <v>161</v>
      </c>
      <c r="E61" s="69">
        <f>E62</f>
        <v>301160800</v>
      </c>
      <c r="F61" s="70">
        <f t="shared" ref="F61:O62" si="19">F62</f>
        <v>301160800</v>
      </c>
      <c r="G61" s="69">
        <f t="shared" si="19"/>
        <v>148502500</v>
      </c>
      <c r="H61" s="69">
        <f t="shared" si="19"/>
        <v>31348400</v>
      </c>
      <c r="I61" s="70">
        <f t="shared" si="19"/>
        <v>0</v>
      </c>
      <c r="J61" s="69">
        <f t="shared" si="4"/>
        <v>48160827</v>
      </c>
      <c r="K61" s="70">
        <f t="shared" si="19"/>
        <v>5000000</v>
      </c>
      <c r="L61" s="70">
        <f t="shared" si="19"/>
        <v>43160827</v>
      </c>
      <c r="M61" s="69">
        <f t="shared" si="19"/>
        <v>0</v>
      </c>
      <c r="N61" s="121">
        <f t="shared" si="19"/>
        <v>177552</v>
      </c>
      <c r="O61" s="70">
        <f t="shared" si="19"/>
        <v>5000000</v>
      </c>
      <c r="P61" s="70">
        <f t="shared" si="1"/>
        <v>349321627</v>
      </c>
      <c r="Q61" s="7">
        <f t="shared" si="18"/>
        <v>43160827</v>
      </c>
      <c r="R61" s="197">
        <f>E61+E197</f>
        <v>311621200</v>
      </c>
    </row>
    <row r="62" spans="1:20" s="14" customFormat="1" ht="50.1" customHeight="1" x14ac:dyDescent="0.3">
      <c r="A62" s="174" t="s">
        <v>162</v>
      </c>
      <c r="B62" s="178"/>
      <c r="C62" s="174"/>
      <c r="D62" s="32" t="s">
        <v>161</v>
      </c>
      <c r="E62" s="71">
        <f>E63</f>
        <v>301160800</v>
      </c>
      <c r="F62" s="72">
        <f t="shared" si="19"/>
        <v>301160800</v>
      </c>
      <c r="G62" s="73">
        <f t="shared" si="19"/>
        <v>148502500</v>
      </c>
      <c r="H62" s="73">
        <f t="shared" si="19"/>
        <v>31348400</v>
      </c>
      <c r="I62" s="74">
        <f t="shared" si="19"/>
        <v>0</v>
      </c>
      <c r="J62" s="73">
        <f t="shared" si="19"/>
        <v>48160827</v>
      </c>
      <c r="K62" s="74">
        <f t="shared" si="19"/>
        <v>5000000</v>
      </c>
      <c r="L62" s="74">
        <f t="shared" si="19"/>
        <v>43160827</v>
      </c>
      <c r="M62" s="73">
        <f t="shared" si="19"/>
        <v>0</v>
      </c>
      <c r="N62" s="122">
        <f t="shared" si="19"/>
        <v>177552</v>
      </c>
      <c r="O62" s="74">
        <f t="shared" si="19"/>
        <v>5000000</v>
      </c>
      <c r="P62" s="74">
        <f t="shared" si="1"/>
        <v>349321627</v>
      </c>
      <c r="Q62" s="7">
        <f t="shared" si="18"/>
        <v>43160827</v>
      </c>
    </row>
    <row r="63" spans="1:20" s="14" customFormat="1" ht="48" customHeight="1" x14ac:dyDescent="0.3">
      <c r="A63" s="175" t="s">
        <v>163</v>
      </c>
      <c r="B63" s="175" t="s">
        <v>40</v>
      </c>
      <c r="C63" s="175"/>
      <c r="D63" s="33" t="s">
        <v>41</v>
      </c>
      <c r="E63" s="73">
        <f>SUM(E64:E72)</f>
        <v>301160800</v>
      </c>
      <c r="F63" s="74">
        <f t="shared" ref="F63:O63" si="20">SUM(F64:F72)</f>
        <v>301160800</v>
      </c>
      <c r="G63" s="73">
        <f t="shared" si="20"/>
        <v>148502500</v>
      </c>
      <c r="H63" s="73">
        <f t="shared" si="20"/>
        <v>31348400</v>
      </c>
      <c r="I63" s="74">
        <f t="shared" si="20"/>
        <v>0</v>
      </c>
      <c r="J63" s="73">
        <f t="shared" si="4"/>
        <v>48160827</v>
      </c>
      <c r="K63" s="74">
        <f t="shared" si="20"/>
        <v>5000000</v>
      </c>
      <c r="L63" s="74">
        <f t="shared" si="20"/>
        <v>43160827</v>
      </c>
      <c r="M63" s="73">
        <f t="shared" si="20"/>
        <v>0</v>
      </c>
      <c r="N63" s="122">
        <f t="shared" si="20"/>
        <v>177552</v>
      </c>
      <c r="O63" s="74">
        <f t="shared" si="20"/>
        <v>5000000</v>
      </c>
      <c r="P63" s="74">
        <f t="shared" si="1"/>
        <v>349321627</v>
      </c>
      <c r="Q63" s="7">
        <f t="shared" si="18"/>
        <v>43160827</v>
      </c>
      <c r="T63" s="148"/>
    </row>
    <row r="64" spans="1:20" s="14" customFormat="1" ht="72.95" customHeight="1" x14ac:dyDescent="0.3">
      <c r="A64" s="176" t="s">
        <v>164</v>
      </c>
      <c r="B64" s="176" t="s">
        <v>165</v>
      </c>
      <c r="C64" s="176" t="s">
        <v>58</v>
      </c>
      <c r="D64" s="34" t="s">
        <v>166</v>
      </c>
      <c r="E64" s="76">
        <f t="shared" ref="E64:E72" si="21">F64</f>
        <v>3300000</v>
      </c>
      <c r="F64" s="77">
        <v>3300000</v>
      </c>
      <c r="G64" s="75"/>
      <c r="H64" s="75"/>
      <c r="I64" s="77"/>
      <c r="J64" s="76">
        <f t="shared" si="4"/>
        <v>0</v>
      </c>
      <c r="K64" s="77"/>
      <c r="L64" s="77"/>
      <c r="M64" s="75"/>
      <c r="N64" s="75"/>
      <c r="O64" s="77"/>
      <c r="P64" s="78">
        <f t="shared" si="1"/>
        <v>3300000</v>
      </c>
      <c r="Q64" s="7">
        <f t="shared" si="18"/>
        <v>0</v>
      </c>
      <c r="S64" s="148"/>
      <c r="T64" s="148"/>
    </row>
    <row r="65" spans="1:17" s="14" customFormat="1" ht="84.6" customHeight="1" x14ac:dyDescent="0.3">
      <c r="A65" s="176" t="s">
        <v>167</v>
      </c>
      <c r="B65" s="176" t="s">
        <v>168</v>
      </c>
      <c r="C65" s="176" t="s">
        <v>169</v>
      </c>
      <c r="D65" s="34" t="s">
        <v>170</v>
      </c>
      <c r="E65" s="47">
        <f t="shared" si="21"/>
        <v>37930100</v>
      </c>
      <c r="F65" s="48">
        <v>37930100</v>
      </c>
      <c r="G65" s="49">
        <v>19729300</v>
      </c>
      <c r="H65" s="52">
        <v>4297200</v>
      </c>
      <c r="I65" s="77"/>
      <c r="J65" s="76">
        <f t="shared" si="4"/>
        <v>6889780</v>
      </c>
      <c r="K65" s="77">
        <f>1600000</f>
        <v>1600000</v>
      </c>
      <c r="L65" s="77">
        <v>5289780</v>
      </c>
      <c r="M65" s="75"/>
      <c r="N65" s="75">
        <v>25586</v>
      </c>
      <c r="O65" s="77">
        <f>1600000</f>
        <v>1600000</v>
      </c>
      <c r="P65" s="78">
        <f t="shared" si="1"/>
        <v>44819880</v>
      </c>
      <c r="Q65" s="7">
        <f t="shared" si="18"/>
        <v>5289780</v>
      </c>
    </row>
    <row r="66" spans="1:17" s="14" customFormat="1" ht="143.25" customHeight="1" x14ac:dyDescent="0.3">
      <c r="A66" s="176" t="s">
        <v>171</v>
      </c>
      <c r="B66" s="176" t="s">
        <v>172</v>
      </c>
      <c r="C66" s="176" t="s">
        <v>173</v>
      </c>
      <c r="D66" s="34" t="s">
        <v>174</v>
      </c>
      <c r="E66" s="47">
        <f t="shared" si="21"/>
        <v>208152100</v>
      </c>
      <c r="F66" s="48">
        <v>208152100</v>
      </c>
      <c r="G66" s="49">
        <v>113149100</v>
      </c>
      <c r="H66" s="52">
        <v>26545300</v>
      </c>
      <c r="I66" s="77"/>
      <c r="J66" s="76">
        <f t="shared" si="4"/>
        <v>40923301</v>
      </c>
      <c r="K66" s="77">
        <f>3055000</f>
        <v>3055000</v>
      </c>
      <c r="L66" s="77">
        <v>37868301</v>
      </c>
      <c r="M66" s="75"/>
      <c r="N66" s="75">
        <v>151966</v>
      </c>
      <c r="O66" s="77">
        <f>3055000</f>
        <v>3055000</v>
      </c>
      <c r="P66" s="78">
        <f t="shared" si="1"/>
        <v>249075401</v>
      </c>
      <c r="Q66" s="7">
        <f t="shared" si="18"/>
        <v>37868301</v>
      </c>
    </row>
    <row r="67" spans="1:17" s="14" customFormat="1" ht="103.5" customHeight="1" x14ac:dyDescent="0.3">
      <c r="A67" s="176" t="s">
        <v>175</v>
      </c>
      <c r="B67" s="176" t="s">
        <v>176</v>
      </c>
      <c r="C67" s="176" t="s">
        <v>51</v>
      </c>
      <c r="D67" s="34" t="s">
        <v>177</v>
      </c>
      <c r="E67" s="47">
        <f t="shared" si="21"/>
        <v>304500</v>
      </c>
      <c r="F67" s="48">
        <v>304500</v>
      </c>
      <c r="G67" s="75"/>
      <c r="H67" s="75"/>
      <c r="I67" s="77"/>
      <c r="J67" s="76">
        <f t="shared" si="4"/>
        <v>0</v>
      </c>
      <c r="K67" s="77"/>
      <c r="L67" s="77"/>
      <c r="M67" s="75"/>
      <c r="N67" s="75"/>
      <c r="O67" s="77"/>
      <c r="P67" s="76">
        <f t="shared" si="1"/>
        <v>304500</v>
      </c>
      <c r="Q67" s="7">
        <f t="shared" si="18"/>
        <v>0</v>
      </c>
    </row>
    <row r="68" spans="1:17" s="14" customFormat="1" ht="92.1" customHeight="1" x14ac:dyDescent="0.3">
      <c r="A68" s="176" t="s">
        <v>178</v>
      </c>
      <c r="B68" s="176" t="s">
        <v>179</v>
      </c>
      <c r="C68" s="176" t="s">
        <v>169</v>
      </c>
      <c r="D68" s="34" t="s">
        <v>180</v>
      </c>
      <c r="E68" s="50">
        <f t="shared" si="21"/>
        <v>903500</v>
      </c>
      <c r="F68" s="51">
        <v>903500</v>
      </c>
      <c r="G68" s="79"/>
      <c r="H68" s="79"/>
      <c r="I68" s="81"/>
      <c r="J68" s="80">
        <f t="shared" si="4"/>
        <v>0</v>
      </c>
      <c r="K68" s="81"/>
      <c r="L68" s="81"/>
      <c r="M68" s="79"/>
      <c r="N68" s="79"/>
      <c r="O68" s="81"/>
      <c r="P68" s="82">
        <f t="shared" si="1"/>
        <v>903500</v>
      </c>
      <c r="Q68" s="7">
        <f t="shared" si="18"/>
        <v>0</v>
      </c>
    </row>
    <row r="69" spans="1:17" s="14" customFormat="1" ht="80.25" customHeight="1" x14ac:dyDescent="0.3">
      <c r="A69" s="176" t="s">
        <v>181</v>
      </c>
      <c r="B69" s="176" t="s">
        <v>182</v>
      </c>
      <c r="C69" s="176" t="s">
        <v>183</v>
      </c>
      <c r="D69" s="34" t="s">
        <v>184</v>
      </c>
      <c r="E69" s="50">
        <f t="shared" si="21"/>
        <v>1096500</v>
      </c>
      <c r="F69" s="51">
        <v>1096500</v>
      </c>
      <c r="G69" s="79"/>
      <c r="H69" s="79"/>
      <c r="I69" s="81"/>
      <c r="J69" s="80">
        <f t="shared" si="4"/>
        <v>0</v>
      </c>
      <c r="K69" s="81"/>
      <c r="L69" s="81"/>
      <c r="M69" s="79"/>
      <c r="N69" s="79"/>
      <c r="O69" s="81"/>
      <c r="P69" s="82">
        <f t="shared" si="1"/>
        <v>1096500</v>
      </c>
      <c r="Q69" s="7">
        <f t="shared" si="18"/>
        <v>0</v>
      </c>
    </row>
    <row r="70" spans="1:17" s="14" customFormat="1" ht="65.099999999999994" customHeight="1" x14ac:dyDescent="0.3">
      <c r="A70" s="176" t="s">
        <v>185</v>
      </c>
      <c r="B70" s="176" t="s">
        <v>186</v>
      </c>
      <c r="C70" s="176" t="s">
        <v>44</v>
      </c>
      <c r="D70" s="34" t="s">
        <v>187</v>
      </c>
      <c r="E70" s="50">
        <f t="shared" si="21"/>
        <v>19546500</v>
      </c>
      <c r="F70" s="51">
        <v>19546500</v>
      </c>
      <c r="G70" s="52">
        <v>14262900</v>
      </c>
      <c r="H70" s="52">
        <v>474000</v>
      </c>
      <c r="I70" s="81"/>
      <c r="J70" s="80">
        <f t="shared" si="4"/>
        <v>347746</v>
      </c>
      <c r="K70" s="81">
        <f>345000</f>
        <v>345000</v>
      </c>
      <c r="L70" s="81">
        <v>2746</v>
      </c>
      <c r="M70" s="79"/>
      <c r="N70" s="79"/>
      <c r="O70" s="81">
        <f>345000</f>
        <v>345000</v>
      </c>
      <c r="P70" s="80">
        <f t="shared" si="1"/>
        <v>19894246</v>
      </c>
      <c r="Q70" s="7">
        <f t="shared" si="18"/>
        <v>2746</v>
      </c>
    </row>
    <row r="71" spans="1:17" s="11" customFormat="1" ht="65.099999999999994" customHeight="1" x14ac:dyDescent="0.2">
      <c r="A71" s="176" t="s">
        <v>188</v>
      </c>
      <c r="B71" s="176" t="s">
        <v>43</v>
      </c>
      <c r="C71" s="176" t="s">
        <v>44</v>
      </c>
      <c r="D71" s="34" t="s">
        <v>45</v>
      </c>
      <c r="E71" s="50">
        <f t="shared" si="21"/>
        <v>1827600</v>
      </c>
      <c r="F71" s="51">
        <v>1827600</v>
      </c>
      <c r="G71" s="52">
        <v>1361200</v>
      </c>
      <c r="H71" s="52">
        <v>31900</v>
      </c>
      <c r="I71" s="51"/>
      <c r="J71" s="50">
        <f t="shared" ref="J71:J125" si="22">L71+O71</f>
        <v>0</v>
      </c>
      <c r="K71" s="51"/>
      <c r="L71" s="51"/>
      <c r="M71" s="52"/>
      <c r="N71" s="52"/>
      <c r="O71" s="51"/>
      <c r="P71" s="50">
        <f t="shared" ref="P71:P125" si="23">J71+E71</f>
        <v>1827600</v>
      </c>
      <c r="Q71" s="7">
        <f t="shared" si="18"/>
        <v>0</v>
      </c>
    </row>
    <row r="72" spans="1:17" s="11" customFormat="1" ht="54.6" customHeight="1" x14ac:dyDescent="0.2">
      <c r="A72" s="176" t="s">
        <v>189</v>
      </c>
      <c r="B72" s="176" t="s">
        <v>190</v>
      </c>
      <c r="C72" s="176" t="s">
        <v>44</v>
      </c>
      <c r="D72" s="34" t="s">
        <v>191</v>
      </c>
      <c r="E72" s="50">
        <f t="shared" si="21"/>
        <v>28100000</v>
      </c>
      <c r="F72" s="51">
        <v>28100000</v>
      </c>
      <c r="G72" s="52"/>
      <c r="H72" s="52"/>
      <c r="I72" s="51"/>
      <c r="J72" s="50">
        <f t="shared" si="22"/>
        <v>0</v>
      </c>
      <c r="K72" s="51"/>
      <c r="L72" s="51"/>
      <c r="M72" s="52"/>
      <c r="N72" s="52"/>
      <c r="O72" s="51"/>
      <c r="P72" s="50">
        <f t="shared" si="23"/>
        <v>28100000</v>
      </c>
      <c r="Q72" s="7">
        <f t="shared" si="18"/>
        <v>0</v>
      </c>
    </row>
    <row r="73" spans="1:17" s="14" customFormat="1" ht="50.85" customHeight="1" x14ac:dyDescent="0.3">
      <c r="A73" s="172" t="s">
        <v>192</v>
      </c>
      <c r="B73" s="173"/>
      <c r="C73" s="172"/>
      <c r="D73" s="30" t="s">
        <v>193</v>
      </c>
      <c r="E73" s="69">
        <f>E74</f>
        <v>8089350</v>
      </c>
      <c r="F73" s="70">
        <f t="shared" ref="F73:O74" si="24">F74</f>
        <v>8089350</v>
      </c>
      <c r="G73" s="83">
        <f t="shared" si="24"/>
        <v>4459120</v>
      </c>
      <c r="H73" s="83">
        <f t="shared" si="24"/>
        <v>436760</v>
      </c>
      <c r="I73" s="84">
        <f t="shared" si="24"/>
        <v>0</v>
      </c>
      <c r="J73" s="83">
        <f t="shared" si="22"/>
        <v>0</v>
      </c>
      <c r="K73" s="84">
        <f t="shared" si="24"/>
        <v>0</v>
      </c>
      <c r="L73" s="84">
        <f t="shared" si="24"/>
        <v>0</v>
      </c>
      <c r="M73" s="83">
        <f t="shared" si="24"/>
        <v>0</v>
      </c>
      <c r="N73" s="123">
        <f t="shared" si="24"/>
        <v>0</v>
      </c>
      <c r="O73" s="84">
        <f t="shared" si="24"/>
        <v>0</v>
      </c>
      <c r="P73" s="84">
        <f t="shared" si="23"/>
        <v>8089350</v>
      </c>
      <c r="Q73" s="7">
        <f t="shared" si="18"/>
        <v>0</v>
      </c>
    </row>
    <row r="74" spans="1:17" s="14" customFormat="1" ht="44.1" customHeight="1" x14ac:dyDescent="0.3">
      <c r="A74" s="174" t="s">
        <v>194</v>
      </c>
      <c r="B74" s="178"/>
      <c r="C74" s="174"/>
      <c r="D74" s="32" t="s">
        <v>193</v>
      </c>
      <c r="E74" s="71">
        <f>E75</f>
        <v>8089350</v>
      </c>
      <c r="F74" s="72">
        <f t="shared" si="24"/>
        <v>8089350</v>
      </c>
      <c r="G74" s="73">
        <f t="shared" si="24"/>
        <v>4459120</v>
      </c>
      <c r="H74" s="73">
        <f t="shared" si="24"/>
        <v>436760</v>
      </c>
      <c r="I74" s="74">
        <f t="shared" si="24"/>
        <v>0</v>
      </c>
      <c r="J74" s="73">
        <f t="shared" si="22"/>
        <v>0</v>
      </c>
      <c r="K74" s="74">
        <f t="shared" si="24"/>
        <v>0</v>
      </c>
      <c r="L74" s="74">
        <f t="shared" si="24"/>
        <v>0</v>
      </c>
      <c r="M74" s="73">
        <f t="shared" si="24"/>
        <v>0</v>
      </c>
      <c r="N74" s="122">
        <f t="shared" si="24"/>
        <v>0</v>
      </c>
      <c r="O74" s="74">
        <f t="shared" si="24"/>
        <v>0</v>
      </c>
      <c r="P74" s="74">
        <f t="shared" si="23"/>
        <v>8089350</v>
      </c>
      <c r="Q74" s="7">
        <f t="shared" si="18"/>
        <v>0</v>
      </c>
    </row>
    <row r="75" spans="1:17" s="14" customFormat="1" ht="46.35" customHeight="1" x14ac:dyDescent="0.3">
      <c r="A75" s="175" t="s">
        <v>195</v>
      </c>
      <c r="B75" s="175" t="s">
        <v>40</v>
      </c>
      <c r="C75" s="175"/>
      <c r="D75" s="33" t="s">
        <v>41</v>
      </c>
      <c r="E75" s="73">
        <f>E76+E77</f>
        <v>8089350</v>
      </c>
      <c r="F75" s="74">
        <f t="shared" ref="F75:O75" si="25">F76+F77</f>
        <v>8089350</v>
      </c>
      <c r="G75" s="73">
        <f t="shared" si="25"/>
        <v>4459120</v>
      </c>
      <c r="H75" s="73">
        <f t="shared" si="25"/>
        <v>436760</v>
      </c>
      <c r="I75" s="74">
        <f t="shared" si="25"/>
        <v>0</v>
      </c>
      <c r="J75" s="73">
        <f t="shared" si="22"/>
        <v>0</v>
      </c>
      <c r="K75" s="74">
        <f t="shared" si="25"/>
        <v>0</v>
      </c>
      <c r="L75" s="74">
        <f t="shared" si="25"/>
        <v>0</v>
      </c>
      <c r="M75" s="73">
        <f t="shared" si="25"/>
        <v>0</v>
      </c>
      <c r="N75" s="122">
        <f t="shared" si="25"/>
        <v>0</v>
      </c>
      <c r="O75" s="74">
        <f t="shared" si="25"/>
        <v>0</v>
      </c>
      <c r="P75" s="74">
        <f t="shared" si="23"/>
        <v>8089350</v>
      </c>
      <c r="Q75" s="7">
        <f t="shared" si="18"/>
        <v>0</v>
      </c>
    </row>
    <row r="76" spans="1:17" s="14" customFormat="1" ht="105" customHeight="1" x14ac:dyDescent="0.3">
      <c r="A76" s="176" t="s">
        <v>196</v>
      </c>
      <c r="B76" s="176" t="s">
        <v>197</v>
      </c>
      <c r="C76" s="176" t="s">
        <v>51</v>
      </c>
      <c r="D76" s="34" t="s">
        <v>474</v>
      </c>
      <c r="E76" s="47">
        <f>F76</f>
        <v>8009350</v>
      </c>
      <c r="F76" s="48">
        <v>8009350</v>
      </c>
      <c r="G76" s="49">
        <v>4459120</v>
      </c>
      <c r="H76" s="49">
        <v>436760</v>
      </c>
      <c r="I76" s="77"/>
      <c r="J76" s="76">
        <f t="shared" si="22"/>
        <v>0</v>
      </c>
      <c r="K76" s="77"/>
      <c r="L76" s="77"/>
      <c r="M76" s="75"/>
      <c r="N76" s="75"/>
      <c r="O76" s="77"/>
      <c r="P76" s="78">
        <f t="shared" si="23"/>
        <v>8009350</v>
      </c>
      <c r="Q76" s="7">
        <f t="shared" si="18"/>
        <v>0</v>
      </c>
    </row>
    <row r="77" spans="1:17" s="14" customFormat="1" ht="50.1" customHeight="1" x14ac:dyDescent="0.3">
      <c r="A77" s="176" t="s">
        <v>198</v>
      </c>
      <c r="B77" s="176" t="s">
        <v>199</v>
      </c>
      <c r="C77" s="176" t="s">
        <v>51</v>
      </c>
      <c r="D77" s="34" t="s">
        <v>200</v>
      </c>
      <c r="E77" s="47">
        <f>F77</f>
        <v>80000</v>
      </c>
      <c r="F77" s="48">
        <v>80000</v>
      </c>
      <c r="G77" s="49"/>
      <c r="H77" s="49"/>
      <c r="I77" s="77"/>
      <c r="J77" s="76">
        <f t="shared" si="22"/>
        <v>0</v>
      </c>
      <c r="K77" s="77"/>
      <c r="L77" s="77"/>
      <c r="M77" s="75"/>
      <c r="N77" s="75"/>
      <c r="O77" s="77"/>
      <c r="P77" s="78">
        <f t="shared" si="23"/>
        <v>80000</v>
      </c>
      <c r="Q77" s="7">
        <f t="shared" si="18"/>
        <v>0</v>
      </c>
    </row>
    <row r="78" spans="1:17" s="16" customFormat="1" ht="42" customHeight="1" x14ac:dyDescent="0.3">
      <c r="A78" s="172" t="s">
        <v>201</v>
      </c>
      <c r="B78" s="172"/>
      <c r="C78" s="172"/>
      <c r="D78" s="30" t="s">
        <v>444</v>
      </c>
      <c r="E78" s="69">
        <f>E79</f>
        <v>201823539</v>
      </c>
      <c r="F78" s="70">
        <f t="shared" ref="F78:O78" si="26">F79</f>
        <v>201823539</v>
      </c>
      <c r="G78" s="69">
        <f t="shared" si="26"/>
        <v>47225799</v>
      </c>
      <c r="H78" s="69">
        <f t="shared" si="26"/>
        <v>4702499</v>
      </c>
      <c r="I78" s="70">
        <f t="shared" si="26"/>
        <v>0</v>
      </c>
      <c r="J78" s="69">
        <f t="shared" si="22"/>
        <v>8256000</v>
      </c>
      <c r="K78" s="70">
        <f t="shared" si="26"/>
        <v>5000000</v>
      </c>
      <c r="L78" s="70">
        <f t="shared" si="26"/>
        <v>3164000</v>
      </c>
      <c r="M78" s="69">
        <f t="shared" si="26"/>
        <v>670000</v>
      </c>
      <c r="N78" s="121">
        <f t="shared" si="26"/>
        <v>37550</v>
      </c>
      <c r="O78" s="70">
        <f t="shared" si="26"/>
        <v>5092000</v>
      </c>
      <c r="P78" s="70">
        <f t="shared" si="23"/>
        <v>210079539</v>
      </c>
      <c r="Q78" s="7">
        <f t="shared" si="18"/>
        <v>3256000</v>
      </c>
    </row>
    <row r="79" spans="1:17" s="16" customFormat="1" ht="44.1" customHeight="1" x14ac:dyDescent="0.3">
      <c r="A79" s="174" t="s">
        <v>202</v>
      </c>
      <c r="B79" s="174"/>
      <c r="C79" s="174"/>
      <c r="D79" s="32" t="s">
        <v>444</v>
      </c>
      <c r="E79" s="71">
        <f>E80+E82+E90+E93</f>
        <v>201823539</v>
      </c>
      <c r="F79" s="72">
        <f>F80+F82+F90+F93</f>
        <v>201823539</v>
      </c>
      <c r="G79" s="71">
        <f>G80+G82+G90+G93</f>
        <v>47225799</v>
      </c>
      <c r="H79" s="71">
        <f>H80+H82+H90+H93</f>
        <v>4702499</v>
      </c>
      <c r="I79" s="72">
        <f>I80+I82+I90+I93</f>
        <v>0</v>
      </c>
      <c r="J79" s="71">
        <f t="shared" si="22"/>
        <v>8256000</v>
      </c>
      <c r="K79" s="72">
        <f>K80+K82+K90+K93</f>
        <v>5000000</v>
      </c>
      <c r="L79" s="72">
        <f>L80+L82+L90+L93</f>
        <v>3164000</v>
      </c>
      <c r="M79" s="71">
        <f>M80+M82+M90+M93</f>
        <v>670000</v>
      </c>
      <c r="N79" s="124">
        <f>N80+N82+N90+N93</f>
        <v>37550</v>
      </c>
      <c r="O79" s="72">
        <f>O80+O82+O90+O93</f>
        <v>5092000</v>
      </c>
      <c r="P79" s="72">
        <f t="shared" si="23"/>
        <v>210079539</v>
      </c>
      <c r="Q79" s="7">
        <f t="shared" si="18"/>
        <v>3256000</v>
      </c>
    </row>
    <row r="80" spans="1:17" s="18" customFormat="1" ht="25.35" customHeight="1" x14ac:dyDescent="0.3">
      <c r="A80" s="175" t="s">
        <v>203</v>
      </c>
      <c r="B80" s="175" t="s">
        <v>33</v>
      </c>
      <c r="C80" s="175"/>
      <c r="D80" s="33" t="s">
        <v>34</v>
      </c>
      <c r="E80" s="73">
        <f t="shared" ref="E80:O80" si="27">E81</f>
        <v>58096372</v>
      </c>
      <c r="F80" s="74">
        <f t="shared" si="27"/>
        <v>58096372</v>
      </c>
      <c r="G80" s="73">
        <f t="shared" si="27"/>
        <v>0</v>
      </c>
      <c r="H80" s="73">
        <f t="shared" si="27"/>
        <v>0</v>
      </c>
      <c r="I80" s="74">
        <f t="shared" si="27"/>
        <v>0</v>
      </c>
      <c r="J80" s="73">
        <f t="shared" si="22"/>
        <v>1900000</v>
      </c>
      <c r="K80" s="74">
        <f t="shared" si="27"/>
        <v>534000</v>
      </c>
      <c r="L80" s="74">
        <f t="shared" si="27"/>
        <v>1366000</v>
      </c>
      <c r="M80" s="73">
        <f t="shared" si="27"/>
        <v>0</v>
      </c>
      <c r="N80" s="122">
        <f t="shared" si="27"/>
        <v>0</v>
      </c>
      <c r="O80" s="74">
        <f t="shared" si="27"/>
        <v>534000</v>
      </c>
      <c r="P80" s="74">
        <f t="shared" si="23"/>
        <v>59996372</v>
      </c>
      <c r="Q80" s="7">
        <f t="shared" si="18"/>
        <v>1366000</v>
      </c>
    </row>
    <row r="81" spans="1:19" s="14" customFormat="1" ht="56.85" customHeight="1" x14ac:dyDescent="0.3">
      <c r="A81" s="176" t="s">
        <v>204</v>
      </c>
      <c r="B81" s="176" t="s">
        <v>71</v>
      </c>
      <c r="C81" s="176" t="s">
        <v>72</v>
      </c>
      <c r="D81" s="34" t="s">
        <v>98</v>
      </c>
      <c r="E81" s="51">
        <f>F81</f>
        <v>58096372</v>
      </c>
      <c r="F81" s="51">
        <v>58096372</v>
      </c>
      <c r="G81" s="52"/>
      <c r="H81" s="52"/>
      <c r="I81" s="77"/>
      <c r="J81" s="76">
        <f t="shared" si="22"/>
        <v>1900000</v>
      </c>
      <c r="K81" s="77">
        <v>534000</v>
      </c>
      <c r="L81" s="77">
        <v>1366000</v>
      </c>
      <c r="M81" s="75"/>
      <c r="N81" s="75"/>
      <c r="O81" s="77">
        <v>534000</v>
      </c>
      <c r="P81" s="78">
        <f t="shared" si="23"/>
        <v>59996372</v>
      </c>
      <c r="Q81" s="7">
        <f t="shared" si="18"/>
        <v>1366000</v>
      </c>
    </row>
    <row r="82" spans="1:19" s="18" customFormat="1" ht="22.5" customHeight="1" x14ac:dyDescent="0.3">
      <c r="A82" s="175" t="s">
        <v>205</v>
      </c>
      <c r="B82" s="175" t="s">
        <v>148</v>
      </c>
      <c r="C82" s="175"/>
      <c r="D82" s="33" t="s">
        <v>149</v>
      </c>
      <c r="E82" s="73">
        <f>SUM(E83:E89)</f>
        <v>142025567</v>
      </c>
      <c r="F82" s="74">
        <f t="shared" ref="F82:O82" si="28">SUM(F83:F89)</f>
        <v>142025567</v>
      </c>
      <c r="G82" s="73">
        <f t="shared" si="28"/>
        <v>46600406</v>
      </c>
      <c r="H82" s="73">
        <f t="shared" si="28"/>
        <v>4702499</v>
      </c>
      <c r="I82" s="74">
        <f t="shared" si="28"/>
        <v>0</v>
      </c>
      <c r="J82" s="73">
        <f t="shared" si="22"/>
        <v>6336000</v>
      </c>
      <c r="K82" s="74">
        <f t="shared" si="28"/>
        <v>4446000</v>
      </c>
      <c r="L82" s="74">
        <f t="shared" si="28"/>
        <v>1798000</v>
      </c>
      <c r="M82" s="73">
        <f t="shared" si="28"/>
        <v>670000</v>
      </c>
      <c r="N82" s="122">
        <f t="shared" si="28"/>
        <v>37550</v>
      </c>
      <c r="O82" s="74">
        <f t="shared" si="28"/>
        <v>4538000</v>
      </c>
      <c r="P82" s="74">
        <f t="shared" si="23"/>
        <v>148361567</v>
      </c>
      <c r="Q82" s="7">
        <f t="shared" si="18"/>
        <v>1890000</v>
      </c>
    </row>
    <row r="83" spans="1:19" s="14" customFormat="1" ht="25.5" customHeight="1" x14ac:dyDescent="0.3">
      <c r="A83" s="176" t="s">
        <v>206</v>
      </c>
      <c r="B83" s="176" t="s">
        <v>207</v>
      </c>
      <c r="C83" s="176" t="s">
        <v>208</v>
      </c>
      <c r="D83" s="34" t="s">
        <v>209</v>
      </c>
      <c r="E83" s="47">
        <f t="shared" ref="E83:E89" si="29">F83</f>
        <v>39171085</v>
      </c>
      <c r="F83" s="48">
        <v>39171085</v>
      </c>
      <c r="G83" s="49"/>
      <c r="H83" s="49"/>
      <c r="I83" s="77"/>
      <c r="J83" s="76">
        <f t="shared" si="22"/>
        <v>1603000</v>
      </c>
      <c r="K83" s="77">
        <v>1603000</v>
      </c>
      <c r="L83" s="77"/>
      <c r="M83" s="75"/>
      <c r="N83" s="75"/>
      <c r="O83" s="77">
        <v>1603000</v>
      </c>
      <c r="P83" s="78">
        <f t="shared" si="23"/>
        <v>40774085</v>
      </c>
      <c r="Q83" s="7">
        <f t="shared" si="18"/>
        <v>0</v>
      </c>
    </row>
    <row r="84" spans="1:19" s="14" customFormat="1" ht="60" customHeight="1" x14ac:dyDescent="0.3">
      <c r="A84" s="176" t="s">
        <v>210</v>
      </c>
      <c r="B84" s="176" t="s">
        <v>211</v>
      </c>
      <c r="C84" s="176" t="s">
        <v>212</v>
      </c>
      <c r="D84" s="34" t="s">
        <v>213</v>
      </c>
      <c r="E84" s="47">
        <f t="shared" si="29"/>
        <v>25055312</v>
      </c>
      <c r="F84" s="48">
        <v>25055312</v>
      </c>
      <c r="G84" s="49"/>
      <c r="H84" s="49"/>
      <c r="I84" s="77"/>
      <c r="J84" s="76">
        <f t="shared" si="22"/>
        <v>575000</v>
      </c>
      <c r="K84" s="77">
        <v>575000</v>
      </c>
      <c r="L84" s="77"/>
      <c r="M84" s="75"/>
      <c r="N84" s="75"/>
      <c r="O84" s="77">
        <v>575000</v>
      </c>
      <c r="P84" s="78">
        <f t="shared" si="23"/>
        <v>25630312</v>
      </c>
      <c r="Q84" s="7">
        <f t="shared" si="18"/>
        <v>0</v>
      </c>
    </row>
    <row r="85" spans="1:19" s="14" customFormat="1" ht="24.95" customHeight="1" x14ac:dyDescent="0.3">
      <c r="A85" s="176" t="s">
        <v>214</v>
      </c>
      <c r="B85" s="176" t="s">
        <v>151</v>
      </c>
      <c r="C85" s="176" t="s">
        <v>152</v>
      </c>
      <c r="D85" s="34" t="s">
        <v>215</v>
      </c>
      <c r="E85" s="47">
        <f t="shared" si="29"/>
        <v>32736519</v>
      </c>
      <c r="F85" s="48">
        <v>32736519</v>
      </c>
      <c r="G85" s="49">
        <v>24332166</v>
      </c>
      <c r="H85" s="49">
        <v>2141343</v>
      </c>
      <c r="I85" s="77"/>
      <c r="J85" s="76">
        <f t="shared" si="22"/>
        <v>1770000</v>
      </c>
      <c r="K85" s="77">
        <v>1700000</v>
      </c>
      <c r="L85" s="77">
        <v>70000</v>
      </c>
      <c r="M85" s="75"/>
      <c r="N85" s="75">
        <v>300</v>
      </c>
      <c r="O85" s="77">
        <v>1700000</v>
      </c>
      <c r="P85" s="78">
        <f t="shared" si="23"/>
        <v>34506519</v>
      </c>
      <c r="Q85" s="7">
        <f t="shared" si="18"/>
        <v>70000</v>
      </c>
    </row>
    <row r="86" spans="1:19" s="14" customFormat="1" ht="24" customHeight="1" x14ac:dyDescent="0.3">
      <c r="A86" s="176" t="s">
        <v>216</v>
      </c>
      <c r="B86" s="176" t="s">
        <v>217</v>
      </c>
      <c r="C86" s="176" t="s">
        <v>152</v>
      </c>
      <c r="D86" s="34" t="s">
        <v>218</v>
      </c>
      <c r="E86" s="47">
        <f t="shared" si="29"/>
        <v>28803021</v>
      </c>
      <c r="F86" s="48">
        <v>28803021</v>
      </c>
      <c r="G86" s="49">
        <v>17052680</v>
      </c>
      <c r="H86" s="49">
        <v>2471752</v>
      </c>
      <c r="I86" s="77"/>
      <c r="J86" s="76">
        <f t="shared" si="22"/>
        <v>2040000</v>
      </c>
      <c r="K86" s="77">
        <v>260000</v>
      </c>
      <c r="L86" s="77">
        <v>1688000</v>
      </c>
      <c r="M86" s="75">
        <v>670000</v>
      </c>
      <c r="N86" s="75">
        <v>37250</v>
      </c>
      <c r="O86" s="77">
        <v>352000</v>
      </c>
      <c r="P86" s="78">
        <f t="shared" si="23"/>
        <v>30843021</v>
      </c>
      <c r="Q86" s="7">
        <f t="shared" si="18"/>
        <v>1780000</v>
      </c>
    </row>
    <row r="87" spans="1:19" s="14" customFormat="1" ht="24" customHeight="1" x14ac:dyDescent="0.3">
      <c r="A87" s="176" t="s">
        <v>219</v>
      </c>
      <c r="B87" s="176" t="s">
        <v>220</v>
      </c>
      <c r="C87" s="176" t="s">
        <v>221</v>
      </c>
      <c r="D87" s="34" t="s">
        <v>222</v>
      </c>
      <c r="E87" s="47">
        <f t="shared" si="29"/>
        <v>3448497</v>
      </c>
      <c r="F87" s="48">
        <v>3448497</v>
      </c>
      <c r="G87" s="134">
        <v>1441900</v>
      </c>
      <c r="H87" s="49">
        <v>5000</v>
      </c>
      <c r="I87" s="77"/>
      <c r="J87" s="76">
        <f t="shared" si="22"/>
        <v>278000</v>
      </c>
      <c r="K87" s="77">
        <v>238000</v>
      </c>
      <c r="L87" s="77">
        <v>40000</v>
      </c>
      <c r="M87" s="75"/>
      <c r="N87" s="75"/>
      <c r="O87" s="77">
        <v>238000</v>
      </c>
      <c r="P87" s="78">
        <f t="shared" si="23"/>
        <v>3726497</v>
      </c>
      <c r="Q87" s="7">
        <f t="shared" si="18"/>
        <v>40000</v>
      </c>
    </row>
    <row r="88" spans="1:19" s="14" customFormat="1" ht="41.1" customHeight="1" x14ac:dyDescent="0.3">
      <c r="A88" s="176" t="s">
        <v>223</v>
      </c>
      <c r="B88" s="176" t="s">
        <v>224</v>
      </c>
      <c r="C88" s="176" t="s">
        <v>225</v>
      </c>
      <c r="D88" s="34" t="s">
        <v>226</v>
      </c>
      <c r="E88" s="50">
        <f t="shared" si="29"/>
        <v>5163133</v>
      </c>
      <c r="F88" s="51">
        <v>5163133</v>
      </c>
      <c r="G88" s="52">
        <v>3773660</v>
      </c>
      <c r="H88" s="52">
        <v>84404</v>
      </c>
      <c r="I88" s="81"/>
      <c r="J88" s="80">
        <f t="shared" si="22"/>
        <v>70000</v>
      </c>
      <c r="K88" s="81">
        <v>70000</v>
      </c>
      <c r="L88" s="81"/>
      <c r="M88" s="79"/>
      <c r="N88" s="79"/>
      <c r="O88" s="81">
        <v>70000</v>
      </c>
      <c r="P88" s="80">
        <f t="shared" si="23"/>
        <v>5233133</v>
      </c>
      <c r="Q88" s="7">
        <f t="shared" si="18"/>
        <v>0</v>
      </c>
    </row>
    <row r="89" spans="1:19" s="14" customFormat="1" ht="21.95" customHeight="1" x14ac:dyDescent="0.3">
      <c r="A89" s="176" t="s">
        <v>227</v>
      </c>
      <c r="B89" s="176" t="s">
        <v>228</v>
      </c>
      <c r="C89" s="176" t="s">
        <v>225</v>
      </c>
      <c r="D89" s="34" t="s">
        <v>229</v>
      </c>
      <c r="E89" s="50">
        <f t="shared" si="29"/>
        <v>7648000</v>
      </c>
      <c r="F89" s="51">
        <v>7648000</v>
      </c>
      <c r="G89" s="52"/>
      <c r="H89" s="52"/>
      <c r="I89" s="81"/>
      <c r="J89" s="80">
        <f t="shared" si="22"/>
        <v>0</v>
      </c>
      <c r="K89" s="81"/>
      <c r="L89" s="81"/>
      <c r="M89" s="79"/>
      <c r="N89" s="79"/>
      <c r="O89" s="81"/>
      <c r="P89" s="80">
        <f t="shared" si="23"/>
        <v>7648000</v>
      </c>
      <c r="Q89" s="7">
        <f t="shared" si="18"/>
        <v>0</v>
      </c>
    </row>
    <row r="90" spans="1:19" s="14" customFormat="1" ht="22.5" customHeight="1" x14ac:dyDescent="0.3">
      <c r="A90" s="175" t="s">
        <v>456</v>
      </c>
      <c r="B90" s="175" t="s">
        <v>84</v>
      </c>
      <c r="C90" s="175"/>
      <c r="D90" s="33" t="s">
        <v>85</v>
      </c>
      <c r="E90" s="45">
        <f>E91</f>
        <v>911600</v>
      </c>
      <c r="F90" s="46">
        <f t="shared" ref="F90:O90" si="30">F91</f>
        <v>911600</v>
      </c>
      <c r="G90" s="45">
        <f t="shared" si="30"/>
        <v>0</v>
      </c>
      <c r="H90" s="45">
        <f t="shared" si="30"/>
        <v>0</v>
      </c>
      <c r="I90" s="46">
        <f t="shared" si="30"/>
        <v>0</v>
      </c>
      <c r="J90" s="45">
        <f t="shared" si="30"/>
        <v>0</v>
      </c>
      <c r="K90" s="46">
        <f t="shared" si="30"/>
        <v>0</v>
      </c>
      <c r="L90" s="46">
        <f t="shared" si="30"/>
        <v>0</v>
      </c>
      <c r="M90" s="45">
        <f t="shared" si="30"/>
        <v>0</v>
      </c>
      <c r="N90" s="119">
        <f t="shared" si="30"/>
        <v>0</v>
      </c>
      <c r="O90" s="46">
        <f t="shared" si="30"/>
        <v>0</v>
      </c>
      <c r="P90" s="45">
        <f t="shared" si="23"/>
        <v>911600</v>
      </c>
      <c r="Q90" s="7">
        <f t="shared" si="18"/>
        <v>0</v>
      </c>
    </row>
    <row r="91" spans="1:19" s="14" customFormat="1" ht="42" customHeight="1" x14ac:dyDescent="0.3">
      <c r="A91" s="184" t="s">
        <v>446</v>
      </c>
      <c r="B91" s="184" t="s">
        <v>310</v>
      </c>
      <c r="C91" s="184"/>
      <c r="D91" s="38" t="s">
        <v>311</v>
      </c>
      <c r="E91" s="100">
        <f>E92</f>
        <v>911600</v>
      </c>
      <c r="F91" s="101">
        <f t="shared" ref="F91:O91" si="31">F92</f>
        <v>911600</v>
      </c>
      <c r="G91" s="100">
        <f t="shared" si="31"/>
        <v>0</v>
      </c>
      <c r="H91" s="100">
        <f t="shared" si="31"/>
        <v>0</v>
      </c>
      <c r="I91" s="101">
        <f t="shared" si="31"/>
        <v>0</v>
      </c>
      <c r="J91" s="100">
        <f t="shared" si="22"/>
        <v>0</v>
      </c>
      <c r="K91" s="101">
        <f t="shared" si="31"/>
        <v>0</v>
      </c>
      <c r="L91" s="101">
        <f t="shared" si="31"/>
        <v>0</v>
      </c>
      <c r="M91" s="100">
        <f t="shared" si="31"/>
        <v>0</v>
      </c>
      <c r="N91" s="115">
        <f t="shared" si="31"/>
        <v>0</v>
      </c>
      <c r="O91" s="101">
        <f t="shared" si="31"/>
        <v>0</v>
      </c>
      <c r="P91" s="100">
        <f t="shared" si="23"/>
        <v>911600</v>
      </c>
      <c r="Q91" s="7">
        <f t="shared" si="18"/>
        <v>0</v>
      </c>
    </row>
    <row r="92" spans="1:19" s="11" customFormat="1" ht="38.1" customHeight="1" x14ac:dyDescent="0.2">
      <c r="A92" s="183" t="s">
        <v>447</v>
      </c>
      <c r="B92" s="185">
        <v>7622</v>
      </c>
      <c r="C92" s="182" t="s">
        <v>312</v>
      </c>
      <c r="D92" s="39" t="s">
        <v>321</v>
      </c>
      <c r="E92" s="102">
        <f>F92</f>
        <v>911600</v>
      </c>
      <c r="F92" s="103">
        <v>911600</v>
      </c>
      <c r="G92" s="104"/>
      <c r="H92" s="105"/>
      <c r="I92" s="91"/>
      <c r="J92" s="105">
        <f t="shared" si="22"/>
        <v>0</v>
      </c>
      <c r="K92" s="91"/>
      <c r="L92" s="91"/>
      <c r="M92" s="105"/>
      <c r="N92" s="105"/>
      <c r="O92" s="91"/>
      <c r="P92" s="106">
        <f t="shared" si="23"/>
        <v>911600</v>
      </c>
      <c r="Q92" s="7">
        <f t="shared" si="18"/>
        <v>0</v>
      </c>
    </row>
    <row r="93" spans="1:19" s="14" customFormat="1" ht="24.6" customHeight="1" x14ac:dyDescent="0.3">
      <c r="A93" s="175" t="s">
        <v>457</v>
      </c>
      <c r="B93" s="175" t="s">
        <v>322</v>
      </c>
      <c r="C93" s="175"/>
      <c r="D93" s="33" t="s">
        <v>323</v>
      </c>
      <c r="E93" s="92">
        <f>E94</f>
        <v>790000</v>
      </c>
      <c r="F93" s="93">
        <f t="shared" ref="F93:O94" si="32">F94</f>
        <v>790000</v>
      </c>
      <c r="G93" s="92">
        <f t="shared" si="32"/>
        <v>625393</v>
      </c>
      <c r="H93" s="92">
        <f t="shared" si="32"/>
        <v>0</v>
      </c>
      <c r="I93" s="93">
        <f t="shared" si="32"/>
        <v>0</v>
      </c>
      <c r="J93" s="92">
        <f t="shared" si="22"/>
        <v>20000</v>
      </c>
      <c r="K93" s="93">
        <f t="shared" si="32"/>
        <v>20000</v>
      </c>
      <c r="L93" s="93">
        <f t="shared" si="32"/>
        <v>0</v>
      </c>
      <c r="M93" s="92">
        <f t="shared" si="32"/>
        <v>0</v>
      </c>
      <c r="N93" s="112">
        <f t="shared" si="32"/>
        <v>0</v>
      </c>
      <c r="O93" s="93">
        <f t="shared" si="32"/>
        <v>20000</v>
      </c>
      <c r="P93" s="92">
        <f t="shared" si="23"/>
        <v>810000</v>
      </c>
      <c r="Q93" s="7">
        <f t="shared" si="18"/>
        <v>0</v>
      </c>
    </row>
    <row r="94" spans="1:19" s="14" customFormat="1" ht="40.5" customHeight="1" x14ac:dyDescent="0.3">
      <c r="A94" s="175" t="s">
        <v>458</v>
      </c>
      <c r="B94" s="175" t="s">
        <v>324</v>
      </c>
      <c r="C94" s="186"/>
      <c r="D94" s="33" t="s">
        <v>325</v>
      </c>
      <c r="E94" s="92">
        <f>E95</f>
        <v>790000</v>
      </c>
      <c r="F94" s="203">
        <f t="shared" si="32"/>
        <v>790000</v>
      </c>
      <c r="G94" s="92">
        <f t="shared" si="32"/>
        <v>625393</v>
      </c>
      <c r="H94" s="92">
        <f t="shared" si="32"/>
        <v>0</v>
      </c>
      <c r="I94" s="93">
        <f t="shared" si="32"/>
        <v>0</v>
      </c>
      <c r="J94" s="92">
        <f t="shared" si="22"/>
        <v>20000</v>
      </c>
      <c r="K94" s="93">
        <f t="shared" si="32"/>
        <v>20000</v>
      </c>
      <c r="L94" s="93">
        <f t="shared" si="32"/>
        <v>0</v>
      </c>
      <c r="M94" s="92">
        <f t="shared" si="32"/>
        <v>0</v>
      </c>
      <c r="N94" s="112">
        <f t="shared" si="32"/>
        <v>0</v>
      </c>
      <c r="O94" s="93">
        <f t="shared" si="32"/>
        <v>20000</v>
      </c>
      <c r="P94" s="92">
        <f t="shared" si="23"/>
        <v>810000</v>
      </c>
      <c r="Q94" s="7">
        <f t="shared" si="18"/>
        <v>0</v>
      </c>
    </row>
    <row r="95" spans="1:19" s="11" customFormat="1" ht="24" customHeight="1" x14ac:dyDescent="0.2">
      <c r="A95" s="176" t="s">
        <v>459</v>
      </c>
      <c r="B95" s="176" t="s">
        <v>326</v>
      </c>
      <c r="C95" s="176" t="s">
        <v>327</v>
      </c>
      <c r="D95" s="34" t="s">
        <v>328</v>
      </c>
      <c r="E95" s="50">
        <f>F95</f>
        <v>790000</v>
      </c>
      <c r="F95" s="51">
        <v>790000</v>
      </c>
      <c r="G95" s="52">
        <v>625393</v>
      </c>
      <c r="H95" s="52"/>
      <c r="I95" s="51"/>
      <c r="J95" s="50">
        <f t="shared" si="22"/>
        <v>20000</v>
      </c>
      <c r="K95" s="51">
        <v>20000</v>
      </c>
      <c r="L95" s="51"/>
      <c r="M95" s="52"/>
      <c r="N95" s="52"/>
      <c r="O95" s="51">
        <v>20000</v>
      </c>
      <c r="P95" s="50">
        <f t="shared" si="23"/>
        <v>810000</v>
      </c>
      <c r="Q95" s="7">
        <f t="shared" si="18"/>
        <v>0</v>
      </c>
    </row>
    <row r="96" spans="1:19" s="14" customFormat="1" ht="45" customHeight="1" x14ac:dyDescent="0.3">
      <c r="A96" s="187" t="s">
        <v>230</v>
      </c>
      <c r="B96" s="187"/>
      <c r="C96" s="187"/>
      <c r="D96" s="30" t="s">
        <v>231</v>
      </c>
      <c r="E96" s="85">
        <f>E97</f>
        <v>84261108</v>
      </c>
      <c r="F96" s="116">
        <f t="shared" ref="F96:O96" si="33">F97</f>
        <v>84261108</v>
      </c>
      <c r="G96" s="85">
        <f t="shared" si="33"/>
        <v>24462938</v>
      </c>
      <c r="H96" s="85">
        <f t="shared" si="33"/>
        <v>1720697</v>
      </c>
      <c r="I96" s="116">
        <f t="shared" si="33"/>
        <v>0</v>
      </c>
      <c r="J96" s="85">
        <f t="shared" si="22"/>
        <v>5000000</v>
      </c>
      <c r="K96" s="116">
        <f t="shared" si="33"/>
        <v>5000000</v>
      </c>
      <c r="L96" s="116">
        <f t="shared" si="33"/>
        <v>0</v>
      </c>
      <c r="M96" s="85">
        <f t="shared" si="33"/>
        <v>0</v>
      </c>
      <c r="N96" s="120">
        <f t="shared" si="33"/>
        <v>0</v>
      </c>
      <c r="O96" s="116">
        <f t="shared" si="33"/>
        <v>5000000</v>
      </c>
      <c r="P96" s="85">
        <f t="shared" si="23"/>
        <v>89261108</v>
      </c>
      <c r="Q96" s="7">
        <f t="shared" si="18"/>
        <v>0</v>
      </c>
      <c r="R96" s="148">
        <f>E96+E199</f>
        <v>102761108</v>
      </c>
      <c r="S96" s="148">
        <f>R96-E99</f>
        <v>97123108</v>
      </c>
    </row>
    <row r="97" spans="1:17" s="14" customFormat="1" ht="45" customHeight="1" x14ac:dyDescent="0.3">
      <c r="A97" s="174" t="s">
        <v>232</v>
      </c>
      <c r="B97" s="174"/>
      <c r="C97" s="174"/>
      <c r="D97" s="31" t="s">
        <v>231</v>
      </c>
      <c r="E97" s="86">
        <f>E98+E100+E108</f>
        <v>84261108</v>
      </c>
      <c r="F97" s="87">
        <f t="shared" ref="F97:O97" si="34">F98+F100+F108</f>
        <v>84261108</v>
      </c>
      <c r="G97" s="86">
        <f t="shared" si="34"/>
        <v>24462938</v>
      </c>
      <c r="H97" s="86">
        <f t="shared" si="34"/>
        <v>1720697</v>
      </c>
      <c r="I97" s="87">
        <f t="shared" si="34"/>
        <v>0</v>
      </c>
      <c r="J97" s="86">
        <f t="shared" si="34"/>
        <v>5000000</v>
      </c>
      <c r="K97" s="87">
        <f t="shared" si="34"/>
        <v>5000000</v>
      </c>
      <c r="L97" s="87">
        <f t="shared" si="34"/>
        <v>0</v>
      </c>
      <c r="M97" s="86">
        <f t="shared" si="34"/>
        <v>0</v>
      </c>
      <c r="N97" s="125">
        <f t="shared" si="34"/>
        <v>0</v>
      </c>
      <c r="O97" s="87">
        <f t="shared" si="34"/>
        <v>5000000</v>
      </c>
      <c r="P97" s="86">
        <f t="shared" si="23"/>
        <v>89261108</v>
      </c>
      <c r="Q97" s="7">
        <f t="shared" si="18"/>
        <v>0</v>
      </c>
    </row>
    <row r="98" spans="1:17" s="14" customFormat="1" ht="28.35" customHeight="1" x14ac:dyDescent="0.3">
      <c r="A98" s="175" t="s">
        <v>233</v>
      </c>
      <c r="B98" s="175" t="s">
        <v>33</v>
      </c>
      <c r="C98" s="175"/>
      <c r="D98" s="36" t="s">
        <v>34</v>
      </c>
      <c r="E98" s="88">
        <f>E99</f>
        <v>5638000</v>
      </c>
      <c r="F98" s="89">
        <f t="shared" ref="F98:O98" si="35">F99</f>
        <v>5638000</v>
      </c>
      <c r="G98" s="88">
        <f t="shared" si="35"/>
        <v>2347037</v>
      </c>
      <c r="H98" s="88">
        <f t="shared" si="35"/>
        <v>668417</v>
      </c>
      <c r="I98" s="89">
        <f t="shared" si="35"/>
        <v>0</v>
      </c>
      <c r="J98" s="88">
        <f t="shared" si="22"/>
        <v>256000</v>
      </c>
      <c r="K98" s="89">
        <f t="shared" si="35"/>
        <v>256000</v>
      </c>
      <c r="L98" s="89">
        <f t="shared" si="35"/>
        <v>0</v>
      </c>
      <c r="M98" s="88">
        <f t="shared" si="35"/>
        <v>0</v>
      </c>
      <c r="N98" s="126">
        <f t="shared" si="35"/>
        <v>0</v>
      </c>
      <c r="O98" s="89">
        <f t="shared" si="35"/>
        <v>256000</v>
      </c>
      <c r="P98" s="88">
        <f t="shared" si="23"/>
        <v>5894000</v>
      </c>
      <c r="Q98" s="7">
        <f t="shared" si="18"/>
        <v>0</v>
      </c>
    </row>
    <row r="99" spans="1:17" s="14" customFormat="1" ht="54" customHeight="1" x14ac:dyDescent="0.3">
      <c r="A99" s="176" t="s">
        <v>234</v>
      </c>
      <c r="B99" s="176" t="s">
        <v>44</v>
      </c>
      <c r="C99" s="176" t="s">
        <v>64</v>
      </c>
      <c r="D99" s="34" t="s">
        <v>65</v>
      </c>
      <c r="E99" s="50">
        <f>F99</f>
        <v>5638000</v>
      </c>
      <c r="F99" s="51">
        <v>5638000</v>
      </c>
      <c r="G99" s="52">
        <v>2347037</v>
      </c>
      <c r="H99" s="52">
        <v>668417</v>
      </c>
      <c r="I99" s="81"/>
      <c r="J99" s="80">
        <f t="shared" si="22"/>
        <v>256000</v>
      </c>
      <c r="K99" s="81">
        <v>256000</v>
      </c>
      <c r="L99" s="81"/>
      <c r="M99" s="79"/>
      <c r="N99" s="79"/>
      <c r="O99" s="81">
        <v>256000</v>
      </c>
      <c r="P99" s="82">
        <f t="shared" si="23"/>
        <v>5894000</v>
      </c>
      <c r="Q99" s="7">
        <f t="shared" si="18"/>
        <v>0</v>
      </c>
    </row>
    <row r="100" spans="1:17" s="14" customFormat="1" ht="39.6" customHeight="1" x14ac:dyDescent="0.3">
      <c r="A100" s="175" t="s">
        <v>235</v>
      </c>
      <c r="B100" s="175" t="s">
        <v>40</v>
      </c>
      <c r="C100" s="175"/>
      <c r="D100" s="36" t="s">
        <v>41</v>
      </c>
      <c r="E100" s="88">
        <f>SUM(E101:E107)</f>
        <v>19452955</v>
      </c>
      <c r="F100" s="89">
        <f>SUM(F101:F107)</f>
        <v>19452955</v>
      </c>
      <c r="G100" s="88">
        <f t="shared" ref="G100:O100" si="36">SUM(G101:G107)</f>
        <v>2378452</v>
      </c>
      <c r="H100" s="88">
        <f t="shared" si="36"/>
        <v>234605</v>
      </c>
      <c r="I100" s="89">
        <f t="shared" si="36"/>
        <v>0</v>
      </c>
      <c r="J100" s="88">
        <f t="shared" si="22"/>
        <v>0</v>
      </c>
      <c r="K100" s="89">
        <f t="shared" si="36"/>
        <v>0</v>
      </c>
      <c r="L100" s="89">
        <f t="shared" si="36"/>
        <v>0</v>
      </c>
      <c r="M100" s="88">
        <f t="shared" si="36"/>
        <v>0</v>
      </c>
      <c r="N100" s="126">
        <f t="shared" si="36"/>
        <v>0</v>
      </c>
      <c r="O100" s="89">
        <f t="shared" si="36"/>
        <v>0</v>
      </c>
      <c r="P100" s="88">
        <f t="shared" si="23"/>
        <v>19452955</v>
      </c>
      <c r="Q100" s="7">
        <f t="shared" si="18"/>
        <v>0</v>
      </c>
    </row>
    <row r="101" spans="1:17" s="14" customFormat="1" ht="58.35" customHeight="1" x14ac:dyDescent="0.3">
      <c r="A101" s="176" t="s">
        <v>236</v>
      </c>
      <c r="B101" s="176" t="s">
        <v>237</v>
      </c>
      <c r="C101" s="176" t="s">
        <v>51</v>
      </c>
      <c r="D101" s="34" t="s">
        <v>238</v>
      </c>
      <c r="E101" s="47">
        <f t="shared" ref="E101:E107" si="37">F101</f>
        <v>2482100</v>
      </c>
      <c r="F101" s="48">
        <v>2482100</v>
      </c>
      <c r="G101" s="52">
        <v>1606772</v>
      </c>
      <c r="H101" s="49">
        <v>60240</v>
      </c>
      <c r="I101" s="77"/>
      <c r="J101" s="76">
        <f t="shared" si="22"/>
        <v>0</v>
      </c>
      <c r="K101" s="77"/>
      <c r="L101" s="77"/>
      <c r="M101" s="75"/>
      <c r="N101" s="75"/>
      <c r="O101" s="77"/>
      <c r="P101" s="78">
        <f t="shared" si="23"/>
        <v>2482100</v>
      </c>
      <c r="Q101" s="7">
        <f t="shared" si="18"/>
        <v>0</v>
      </c>
    </row>
    <row r="102" spans="1:17" s="14" customFormat="1" ht="54.6" customHeight="1" x14ac:dyDescent="0.3">
      <c r="A102" s="176" t="s">
        <v>239</v>
      </c>
      <c r="B102" s="176" t="s">
        <v>240</v>
      </c>
      <c r="C102" s="176" t="s">
        <v>51</v>
      </c>
      <c r="D102" s="34" t="s">
        <v>241</v>
      </c>
      <c r="E102" s="47">
        <f t="shared" si="37"/>
        <v>120000</v>
      </c>
      <c r="F102" s="48">
        <v>120000</v>
      </c>
      <c r="G102" s="52"/>
      <c r="H102" s="49"/>
      <c r="I102" s="77"/>
      <c r="J102" s="76">
        <f t="shared" si="22"/>
        <v>0</v>
      </c>
      <c r="K102" s="77"/>
      <c r="L102" s="77"/>
      <c r="M102" s="75"/>
      <c r="N102" s="75"/>
      <c r="O102" s="77"/>
      <c r="P102" s="78">
        <f t="shared" si="23"/>
        <v>120000</v>
      </c>
      <c r="Q102" s="7">
        <f t="shared" si="18"/>
        <v>0</v>
      </c>
    </row>
    <row r="103" spans="1:17" s="14" customFormat="1" ht="26.1" customHeight="1" x14ac:dyDescent="0.3">
      <c r="A103" s="176" t="s">
        <v>242</v>
      </c>
      <c r="B103" s="176" t="s">
        <v>243</v>
      </c>
      <c r="C103" s="176" t="s">
        <v>51</v>
      </c>
      <c r="D103" s="34" t="s">
        <v>244</v>
      </c>
      <c r="E103" s="47">
        <f t="shared" si="37"/>
        <v>860000</v>
      </c>
      <c r="F103" s="48">
        <v>860000</v>
      </c>
      <c r="G103" s="52"/>
      <c r="H103" s="49"/>
      <c r="I103" s="77"/>
      <c r="J103" s="76">
        <f t="shared" si="22"/>
        <v>0</v>
      </c>
      <c r="K103" s="77"/>
      <c r="L103" s="77"/>
      <c r="M103" s="75"/>
      <c r="N103" s="75"/>
      <c r="O103" s="77"/>
      <c r="P103" s="78">
        <f t="shared" si="23"/>
        <v>860000</v>
      </c>
      <c r="Q103" s="7">
        <f t="shared" si="18"/>
        <v>0</v>
      </c>
    </row>
    <row r="104" spans="1:17" s="14" customFormat="1" ht="60" customHeight="1" x14ac:dyDescent="0.3">
      <c r="A104" s="176" t="s">
        <v>245</v>
      </c>
      <c r="B104" s="176" t="s">
        <v>246</v>
      </c>
      <c r="C104" s="176" t="s">
        <v>51</v>
      </c>
      <c r="D104" s="34" t="s">
        <v>247</v>
      </c>
      <c r="E104" s="47">
        <f t="shared" si="37"/>
        <v>1588000</v>
      </c>
      <c r="F104" s="48">
        <v>1588000</v>
      </c>
      <c r="G104" s="75"/>
      <c r="H104" s="75"/>
      <c r="I104" s="77"/>
      <c r="J104" s="76">
        <f t="shared" si="22"/>
        <v>0</v>
      </c>
      <c r="K104" s="77"/>
      <c r="L104" s="77"/>
      <c r="M104" s="75"/>
      <c r="N104" s="75"/>
      <c r="O104" s="77"/>
      <c r="P104" s="78">
        <f t="shared" si="23"/>
        <v>1588000</v>
      </c>
      <c r="Q104" s="7">
        <f t="shared" si="18"/>
        <v>0</v>
      </c>
    </row>
    <row r="105" spans="1:17" s="14" customFormat="1" ht="28.35" customHeight="1" x14ac:dyDescent="0.3">
      <c r="A105" s="176" t="s">
        <v>248</v>
      </c>
      <c r="B105" s="176" t="s">
        <v>249</v>
      </c>
      <c r="C105" s="176" t="s">
        <v>51</v>
      </c>
      <c r="D105" s="34" t="s">
        <v>250</v>
      </c>
      <c r="E105" s="47">
        <f t="shared" si="37"/>
        <v>1536000</v>
      </c>
      <c r="F105" s="48">
        <v>1536000</v>
      </c>
      <c r="G105" s="51"/>
      <c r="H105" s="48"/>
      <c r="I105" s="77"/>
      <c r="J105" s="76">
        <f t="shared" si="22"/>
        <v>0</v>
      </c>
      <c r="K105" s="77"/>
      <c r="L105" s="77"/>
      <c r="M105" s="75"/>
      <c r="N105" s="75"/>
      <c r="O105" s="77"/>
      <c r="P105" s="78">
        <f t="shared" si="23"/>
        <v>1536000</v>
      </c>
      <c r="Q105" s="7">
        <f t="shared" si="18"/>
        <v>0</v>
      </c>
    </row>
    <row r="106" spans="1:17" s="14" customFormat="1" ht="93.75" customHeight="1" x14ac:dyDescent="0.3">
      <c r="A106" s="176" t="s">
        <v>251</v>
      </c>
      <c r="B106" s="176" t="s">
        <v>176</v>
      </c>
      <c r="C106" s="176" t="s">
        <v>51</v>
      </c>
      <c r="D106" s="34" t="s">
        <v>177</v>
      </c>
      <c r="E106" s="47">
        <f t="shared" si="37"/>
        <v>11565000</v>
      </c>
      <c r="F106" s="48">
        <v>11565000</v>
      </c>
      <c r="G106" s="52"/>
      <c r="H106" s="49"/>
      <c r="I106" s="77"/>
      <c r="J106" s="76">
        <f t="shared" si="22"/>
        <v>0</v>
      </c>
      <c r="K106" s="77"/>
      <c r="L106" s="77"/>
      <c r="M106" s="75"/>
      <c r="N106" s="75"/>
      <c r="O106" s="77"/>
      <c r="P106" s="76">
        <f t="shared" si="23"/>
        <v>11565000</v>
      </c>
      <c r="Q106" s="7">
        <f t="shared" si="18"/>
        <v>0</v>
      </c>
    </row>
    <row r="107" spans="1:17" s="19" customFormat="1" ht="56.1" customHeight="1" x14ac:dyDescent="0.2">
      <c r="A107" s="176" t="s">
        <v>252</v>
      </c>
      <c r="B107" s="176" t="s">
        <v>43</v>
      </c>
      <c r="C107" s="176" t="s">
        <v>44</v>
      </c>
      <c r="D107" s="34" t="s">
        <v>45</v>
      </c>
      <c r="E107" s="50">
        <f t="shared" si="37"/>
        <v>1301855</v>
      </c>
      <c r="F107" s="51">
        <v>1301855</v>
      </c>
      <c r="G107" s="52">
        <v>771680</v>
      </c>
      <c r="H107" s="52">
        <v>174365</v>
      </c>
      <c r="I107" s="51"/>
      <c r="J107" s="50">
        <f t="shared" si="22"/>
        <v>0</v>
      </c>
      <c r="K107" s="51"/>
      <c r="L107" s="51"/>
      <c r="M107" s="52"/>
      <c r="N107" s="52"/>
      <c r="O107" s="51"/>
      <c r="P107" s="50">
        <f t="shared" si="23"/>
        <v>1301855</v>
      </c>
      <c r="Q107" s="7">
        <f t="shared" si="18"/>
        <v>0</v>
      </c>
    </row>
    <row r="108" spans="1:17" s="14" customFormat="1" ht="26.1" customHeight="1" x14ac:dyDescent="0.3">
      <c r="A108" s="175" t="s">
        <v>253</v>
      </c>
      <c r="B108" s="175" t="s">
        <v>254</v>
      </c>
      <c r="C108" s="175"/>
      <c r="D108" s="36" t="s">
        <v>255</v>
      </c>
      <c r="E108" s="88">
        <f>SUM(E109:E119)</f>
        <v>59170153</v>
      </c>
      <c r="F108" s="89">
        <f>SUM(F109:F119)</f>
        <v>59170153</v>
      </c>
      <c r="G108" s="88">
        <f>SUM(G109:G119)</f>
        <v>19737449</v>
      </c>
      <c r="H108" s="88">
        <f t="shared" ref="H108:O108" si="38">SUM(H109:H119)</f>
        <v>817675</v>
      </c>
      <c r="I108" s="89">
        <f t="shared" si="38"/>
        <v>0</v>
      </c>
      <c r="J108" s="88">
        <f t="shared" si="22"/>
        <v>4744000</v>
      </c>
      <c r="K108" s="89">
        <f t="shared" si="38"/>
        <v>4744000</v>
      </c>
      <c r="L108" s="89">
        <f t="shared" si="38"/>
        <v>0</v>
      </c>
      <c r="M108" s="88">
        <f t="shared" si="38"/>
        <v>0</v>
      </c>
      <c r="N108" s="126">
        <f t="shared" si="38"/>
        <v>0</v>
      </c>
      <c r="O108" s="89">
        <f t="shared" si="38"/>
        <v>4744000</v>
      </c>
      <c r="P108" s="88">
        <f t="shared" si="23"/>
        <v>63914153</v>
      </c>
      <c r="Q108" s="7">
        <f t="shared" si="18"/>
        <v>0</v>
      </c>
    </row>
    <row r="109" spans="1:17" s="14" customFormat="1" ht="44.1" customHeight="1" x14ac:dyDescent="0.3">
      <c r="A109" s="176" t="s">
        <v>256</v>
      </c>
      <c r="B109" s="176" t="s">
        <v>257</v>
      </c>
      <c r="C109" s="176" t="s">
        <v>258</v>
      </c>
      <c r="D109" s="34" t="s">
        <v>259</v>
      </c>
      <c r="E109" s="50">
        <f t="shared" ref="E109:E119" si="39">F109</f>
        <v>10704545</v>
      </c>
      <c r="F109" s="51">
        <v>10704545</v>
      </c>
      <c r="G109" s="52"/>
      <c r="H109" s="52"/>
      <c r="I109" s="81"/>
      <c r="J109" s="80">
        <f t="shared" si="22"/>
        <v>0</v>
      </c>
      <c r="K109" s="81"/>
      <c r="L109" s="81"/>
      <c r="M109" s="79"/>
      <c r="N109" s="79"/>
      <c r="O109" s="81"/>
      <c r="P109" s="82">
        <f t="shared" si="23"/>
        <v>10704545</v>
      </c>
      <c r="Q109" s="7">
        <f t="shared" si="18"/>
        <v>0</v>
      </c>
    </row>
    <row r="110" spans="1:17" s="14" customFormat="1" ht="44.1" customHeight="1" x14ac:dyDescent="0.3">
      <c r="A110" s="176" t="s">
        <v>260</v>
      </c>
      <c r="B110" s="176" t="s">
        <v>261</v>
      </c>
      <c r="C110" s="176" t="s">
        <v>258</v>
      </c>
      <c r="D110" s="34" t="s">
        <v>262</v>
      </c>
      <c r="E110" s="47">
        <f>F110</f>
        <v>3350000</v>
      </c>
      <c r="F110" s="48">
        <v>3350000</v>
      </c>
      <c r="G110" s="52"/>
      <c r="H110" s="49"/>
      <c r="I110" s="77"/>
      <c r="J110" s="76">
        <f t="shared" si="22"/>
        <v>0</v>
      </c>
      <c r="K110" s="77"/>
      <c r="L110" s="77"/>
      <c r="M110" s="75"/>
      <c r="N110" s="75"/>
      <c r="O110" s="77"/>
      <c r="P110" s="78">
        <f t="shared" si="23"/>
        <v>3350000</v>
      </c>
      <c r="Q110" s="7">
        <f t="shared" si="18"/>
        <v>0</v>
      </c>
    </row>
    <row r="111" spans="1:17" s="14" customFormat="1" ht="59.1" customHeight="1" x14ac:dyDescent="0.3">
      <c r="A111" s="176" t="s">
        <v>263</v>
      </c>
      <c r="B111" s="176" t="s">
        <v>264</v>
      </c>
      <c r="C111" s="176" t="s">
        <v>258</v>
      </c>
      <c r="D111" s="34" t="s">
        <v>265</v>
      </c>
      <c r="E111" s="50">
        <f t="shared" si="39"/>
        <v>8327479</v>
      </c>
      <c r="F111" s="51">
        <v>8327479</v>
      </c>
      <c r="G111" s="52">
        <v>5726010</v>
      </c>
      <c r="H111" s="52">
        <v>64710</v>
      </c>
      <c r="I111" s="77"/>
      <c r="J111" s="76">
        <f t="shared" si="22"/>
        <v>920000</v>
      </c>
      <c r="K111" s="77">
        <v>920000</v>
      </c>
      <c r="L111" s="77"/>
      <c r="M111" s="75"/>
      <c r="N111" s="75"/>
      <c r="O111" s="77">
        <v>920000</v>
      </c>
      <c r="P111" s="78">
        <f t="shared" si="23"/>
        <v>9247479</v>
      </c>
      <c r="Q111" s="7">
        <f t="shared" si="18"/>
        <v>0</v>
      </c>
    </row>
    <row r="112" spans="1:17" s="14" customFormat="1" ht="59.1" customHeight="1" x14ac:dyDescent="0.3">
      <c r="A112" s="176" t="s">
        <v>266</v>
      </c>
      <c r="B112" s="176" t="s">
        <v>267</v>
      </c>
      <c r="C112" s="176" t="s">
        <v>258</v>
      </c>
      <c r="D112" s="34" t="s">
        <v>268</v>
      </c>
      <c r="E112" s="50">
        <f t="shared" si="39"/>
        <v>572400</v>
      </c>
      <c r="F112" s="51">
        <v>572400</v>
      </c>
      <c r="G112" s="52"/>
      <c r="H112" s="52"/>
      <c r="I112" s="77"/>
      <c r="J112" s="76">
        <f t="shared" si="22"/>
        <v>0</v>
      </c>
      <c r="K112" s="77"/>
      <c r="L112" s="77"/>
      <c r="M112" s="75"/>
      <c r="N112" s="75"/>
      <c r="O112" s="77"/>
      <c r="P112" s="78">
        <f t="shared" si="23"/>
        <v>572400</v>
      </c>
      <c r="Q112" s="7">
        <f t="shared" si="18"/>
        <v>0</v>
      </c>
    </row>
    <row r="113" spans="1:189" s="14" customFormat="1" ht="59.1" customHeight="1" x14ac:dyDescent="0.3">
      <c r="A113" s="176" t="s">
        <v>269</v>
      </c>
      <c r="B113" s="176" t="s">
        <v>270</v>
      </c>
      <c r="C113" s="176" t="s">
        <v>258</v>
      </c>
      <c r="D113" s="34" t="s">
        <v>271</v>
      </c>
      <c r="E113" s="50">
        <f t="shared" si="39"/>
        <v>12437348</v>
      </c>
      <c r="F113" s="51">
        <v>12437348</v>
      </c>
      <c r="G113" s="52">
        <v>8005853</v>
      </c>
      <c r="H113" s="52">
        <v>666269</v>
      </c>
      <c r="I113" s="77"/>
      <c r="J113" s="76">
        <f t="shared" si="22"/>
        <v>2352000</v>
      </c>
      <c r="K113" s="77">
        <v>2352000</v>
      </c>
      <c r="L113" s="77"/>
      <c r="M113" s="75"/>
      <c r="N113" s="75"/>
      <c r="O113" s="77">
        <v>2352000</v>
      </c>
      <c r="P113" s="78">
        <f t="shared" si="23"/>
        <v>14789348</v>
      </c>
      <c r="Q113" s="7">
        <f t="shared" si="18"/>
        <v>0</v>
      </c>
    </row>
    <row r="114" spans="1:189" s="14" customFormat="1" ht="53.85" customHeight="1" x14ac:dyDescent="0.3">
      <c r="A114" s="176" t="s">
        <v>272</v>
      </c>
      <c r="B114" s="176" t="s">
        <v>273</v>
      </c>
      <c r="C114" s="176" t="s">
        <v>258</v>
      </c>
      <c r="D114" s="34" t="s">
        <v>274</v>
      </c>
      <c r="E114" s="50">
        <f t="shared" si="39"/>
        <v>3329810</v>
      </c>
      <c r="F114" s="51">
        <v>3329810</v>
      </c>
      <c r="G114" s="52"/>
      <c r="H114" s="52"/>
      <c r="I114" s="81"/>
      <c r="J114" s="80">
        <f t="shared" si="22"/>
        <v>0</v>
      </c>
      <c r="K114" s="81"/>
      <c r="L114" s="81"/>
      <c r="M114" s="79"/>
      <c r="N114" s="79"/>
      <c r="O114" s="81"/>
      <c r="P114" s="82">
        <f t="shared" si="23"/>
        <v>3329810</v>
      </c>
      <c r="Q114" s="7">
        <f t="shared" si="18"/>
        <v>0</v>
      </c>
    </row>
    <row r="115" spans="1:189" s="14" customFormat="1" ht="44.1" customHeight="1" x14ac:dyDescent="0.3">
      <c r="A115" s="176" t="s">
        <v>275</v>
      </c>
      <c r="B115" s="176" t="s">
        <v>276</v>
      </c>
      <c r="C115" s="176" t="s">
        <v>258</v>
      </c>
      <c r="D115" s="34" t="s">
        <v>277</v>
      </c>
      <c r="E115" s="47">
        <f t="shared" si="39"/>
        <v>9383808</v>
      </c>
      <c r="F115" s="48">
        <v>9383808</v>
      </c>
      <c r="G115" s="52">
        <v>4267424</v>
      </c>
      <c r="H115" s="49">
        <v>55316</v>
      </c>
      <c r="I115" s="77"/>
      <c r="J115" s="76">
        <f t="shared" si="22"/>
        <v>1089000</v>
      </c>
      <c r="K115" s="77">
        <v>1089000</v>
      </c>
      <c r="L115" s="77"/>
      <c r="M115" s="75"/>
      <c r="N115" s="75"/>
      <c r="O115" s="77">
        <v>1089000</v>
      </c>
      <c r="P115" s="78">
        <f t="shared" si="23"/>
        <v>10472808</v>
      </c>
      <c r="Q115" s="7">
        <f t="shared" si="18"/>
        <v>0</v>
      </c>
    </row>
    <row r="116" spans="1:189" s="14" customFormat="1" ht="54.6" customHeight="1" x14ac:dyDescent="0.3">
      <c r="A116" s="176" t="s">
        <v>278</v>
      </c>
      <c r="B116" s="176" t="s">
        <v>279</v>
      </c>
      <c r="C116" s="176" t="s">
        <v>258</v>
      </c>
      <c r="D116" s="34" t="s">
        <v>280</v>
      </c>
      <c r="E116" s="50">
        <f t="shared" si="39"/>
        <v>1281180</v>
      </c>
      <c r="F116" s="51">
        <v>1281180</v>
      </c>
      <c r="G116" s="52"/>
      <c r="H116" s="52"/>
      <c r="I116" s="81"/>
      <c r="J116" s="80">
        <f t="shared" si="22"/>
        <v>335000</v>
      </c>
      <c r="K116" s="81">
        <v>335000</v>
      </c>
      <c r="L116" s="81"/>
      <c r="M116" s="79"/>
      <c r="N116" s="79"/>
      <c r="O116" s="81">
        <v>335000</v>
      </c>
      <c r="P116" s="82">
        <f t="shared" si="23"/>
        <v>1616180</v>
      </c>
      <c r="Q116" s="7">
        <f t="shared" si="18"/>
        <v>0</v>
      </c>
    </row>
    <row r="117" spans="1:189" s="14" customFormat="1" ht="71.25" customHeight="1" x14ac:dyDescent="0.3">
      <c r="A117" s="176" t="s">
        <v>281</v>
      </c>
      <c r="B117" s="176" t="s">
        <v>282</v>
      </c>
      <c r="C117" s="176" t="s">
        <v>258</v>
      </c>
      <c r="D117" s="34" t="s">
        <v>283</v>
      </c>
      <c r="E117" s="50">
        <f t="shared" si="39"/>
        <v>2185900</v>
      </c>
      <c r="F117" s="51">
        <v>2185900</v>
      </c>
      <c r="G117" s="52"/>
      <c r="H117" s="52"/>
      <c r="I117" s="81"/>
      <c r="J117" s="80">
        <f t="shared" si="22"/>
        <v>0</v>
      </c>
      <c r="K117" s="81"/>
      <c r="L117" s="81"/>
      <c r="M117" s="79"/>
      <c r="N117" s="79"/>
      <c r="O117" s="81"/>
      <c r="P117" s="82">
        <f t="shared" si="23"/>
        <v>2185900</v>
      </c>
      <c r="Q117" s="7">
        <f t="shared" si="18"/>
        <v>0</v>
      </c>
    </row>
    <row r="118" spans="1:189" s="14" customFormat="1" ht="77.099999999999994" customHeight="1" x14ac:dyDescent="0.3">
      <c r="A118" s="176" t="s">
        <v>284</v>
      </c>
      <c r="B118" s="176" t="s">
        <v>285</v>
      </c>
      <c r="C118" s="176" t="s">
        <v>258</v>
      </c>
      <c r="D118" s="34" t="s">
        <v>286</v>
      </c>
      <c r="E118" s="90">
        <f t="shared" si="39"/>
        <v>931250</v>
      </c>
      <c r="F118" s="91">
        <v>931250</v>
      </c>
      <c r="G118" s="91">
        <v>602293</v>
      </c>
      <c r="H118" s="91">
        <v>31380</v>
      </c>
      <c r="I118" s="77"/>
      <c r="J118" s="76">
        <f t="shared" si="22"/>
        <v>48000</v>
      </c>
      <c r="K118" s="77">
        <v>48000</v>
      </c>
      <c r="L118" s="77"/>
      <c r="M118" s="75"/>
      <c r="N118" s="75"/>
      <c r="O118" s="77">
        <v>48000</v>
      </c>
      <c r="P118" s="78">
        <f t="shared" si="23"/>
        <v>979250</v>
      </c>
      <c r="Q118" s="7">
        <f t="shared" ref="Q118:Q125" si="40">J118-K118</f>
        <v>0</v>
      </c>
    </row>
    <row r="119" spans="1:189" s="14" customFormat="1" ht="60" customHeight="1" x14ac:dyDescent="0.3">
      <c r="A119" s="176" t="s">
        <v>287</v>
      </c>
      <c r="B119" s="176" t="s">
        <v>288</v>
      </c>
      <c r="C119" s="177" t="s">
        <v>258</v>
      </c>
      <c r="D119" s="35" t="s">
        <v>289</v>
      </c>
      <c r="E119" s="90">
        <f t="shared" si="39"/>
        <v>6666433</v>
      </c>
      <c r="F119" s="91">
        <v>6666433</v>
      </c>
      <c r="G119" s="91">
        <v>1135869</v>
      </c>
      <c r="H119" s="91"/>
      <c r="I119" s="77"/>
      <c r="J119" s="76">
        <f t="shared" si="22"/>
        <v>0</v>
      </c>
      <c r="K119" s="77"/>
      <c r="L119" s="77"/>
      <c r="M119" s="75"/>
      <c r="N119" s="75"/>
      <c r="O119" s="77"/>
      <c r="P119" s="78">
        <f t="shared" si="23"/>
        <v>6666433</v>
      </c>
      <c r="Q119" s="7">
        <f t="shared" si="40"/>
        <v>0</v>
      </c>
    </row>
    <row r="120" spans="1:189" s="14" customFormat="1" ht="78.75" customHeight="1" x14ac:dyDescent="0.3">
      <c r="A120" s="172" t="s">
        <v>291</v>
      </c>
      <c r="B120" s="173"/>
      <c r="C120" s="173"/>
      <c r="D120" s="30" t="s">
        <v>292</v>
      </c>
      <c r="E120" s="41">
        <f t="shared" ref="E120:O120" si="41">E121</f>
        <v>56604</v>
      </c>
      <c r="F120" s="42">
        <f t="shared" si="41"/>
        <v>56604</v>
      </c>
      <c r="G120" s="41">
        <f t="shared" si="41"/>
        <v>0</v>
      </c>
      <c r="H120" s="41">
        <f t="shared" si="41"/>
        <v>0</v>
      </c>
      <c r="I120" s="42">
        <f t="shared" si="41"/>
        <v>0</v>
      </c>
      <c r="J120" s="41">
        <f t="shared" si="22"/>
        <v>1450847900</v>
      </c>
      <c r="K120" s="42">
        <f t="shared" si="41"/>
        <v>139000000</v>
      </c>
      <c r="L120" s="42">
        <f t="shared" si="41"/>
        <v>262351600</v>
      </c>
      <c r="M120" s="41">
        <f t="shared" si="41"/>
        <v>0</v>
      </c>
      <c r="N120" s="117">
        <f t="shared" si="41"/>
        <v>0</v>
      </c>
      <c r="O120" s="42">
        <f t="shared" si="41"/>
        <v>1188496300</v>
      </c>
      <c r="P120" s="41">
        <f t="shared" si="23"/>
        <v>1450904504</v>
      </c>
      <c r="Q120" s="7">
        <f t="shared" si="40"/>
        <v>1311847900</v>
      </c>
      <c r="R120" s="148" t="e">
        <f>P120-J132-#REF!+#REF!+2000000</f>
        <v>#REF!</v>
      </c>
    </row>
    <row r="121" spans="1:189" s="14" customFormat="1" ht="71.25" customHeight="1" x14ac:dyDescent="0.3">
      <c r="A121" s="175" t="s">
        <v>293</v>
      </c>
      <c r="B121" s="186"/>
      <c r="C121" s="186"/>
      <c r="D121" s="37" t="s">
        <v>292</v>
      </c>
      <c r="E121" s="92">
        <f>E122+E124</f>
        <v>56604</v>
      </c>
      <c r="F121" s="93">
        <f t="shared" ref="F121:O121" si="42">F122+F124</f>
        <v>56604</v>
      </c>
      <c r="G121" s="92">
        <f t="shared" si="42"/>
        <v>0</v>
      </c>
      <c r="H121" s="92">
        <f t="shared" si="42"/>
        <v>0</v>
      </c>
      <c r="I121" s="93">
        <f t="shared" si="42"/>
        <v>0</v>
      </c>
      <c r="J121" s="92">
        <f t="shared" si="22"/>
        <v>1450847900</v>
      </c>
      <c r="K121" s="93">
        <f t="shared" si="42"/>
        <v>139000000</v>
      </c>
      <c r="L121" s="93">
        <f t="shared" si="42"/>
        <v>262351600</v>
      </c>
      <c r="M121" s="92">
        <f t="shared" si="42"/>
        <v>0</v>
      </c>
      <c r="N121" s="112">
        <f t="shared" si="42"/>
        <v>0</v>
      </c>
      <c r="O121" s="93">
        <f t="shared" si="42"/>
        <v>1188496300</v>
      </c>
      <c r="P121" s="92">
        <f t="shared" si="23"/>
        <v>1450904504</v>
      </c>
      <c r="Q121" s="7">
        <f t="shared" si="40"/>
        <v>1311847900</v>
      </c>
    </row>
    <row r="122" spans="1:189" s="149" customFormat="1" ht="34.35" customHeight="1" x14ac:dyDescent="0.3">
      <c r="A122" s="175" t="s">
        <v>461</v>
      </c>
      <c r="B122" s="175" t="s">
        <v>462</v>
      </c>
      <c r="C122" s="175"/>
      <c r="D122" s="33" t="s">
        <v>463</v>
      </c>
      <c r="E122" s="45">
        <f t="shared" ref="E122:O122" si="43">E123</f>
        <v>56604</v>
      </c>
      <c r="F122" s="46">
        <f t="shared" si="43"/>
        <v>56604</v>
      </c>
      <c r="G122" s="45">
        <f t="shared" si="43"/>
        <v>0</v>
      </c>
      <c r="H122" s="45">
        <f t="shared" si="43"/>
        <v>0</v>
      </c>
      <c r="I122" s="46">
        <f t="shared" si="43"/>
        <v>0</v>
      </c>
      <c r="J122" s="45">
        <f t="shared" si="22"/>
        <v>0</v>
      </c>
      <c r="K122" s="46">
        <f t="shared" si="43"/>
        <v>0</v>
      </c>
      <c r="L122" s="46">
        <f t="shared" si="43"/>
        <v>0</v>
      </c>
      <c r="M122" s="45">
        <f t="shared" si="43"/>
        <v>0</v>
      </c>
      <c r="N122" s="119">
        <f t="shared" si="43"/>
        <v>0</v>
      </c>
      <c r="O122" s="46">
        <f t="shared" si="43"/>
        <v>0</v>
      </c>
      <c r="P122" s="45">
        <f t="shared" si="23"/>
        <v>56604</v>
      </c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</row>
    <row r="123" spans="1:189" ht="97.5" customHeight="1" x14ac:dyDescent="0.25">
      <c r="A123" s="176" t="s">
        <v>464</v>
      </c>
      <c r="B123" s="181">
        <v>6084</v>
      </c>
      <c r="C123" s="176" t="s">
        <v>465</v>
      </c>
      <c r="D123" s="22" t="s">
        <v>466</v>
      </c>
      <c r="E123" s="50">
        <f>F123</f>
        <v>56604</v>
      </c>
      <c r="F123" s="51">
        <v>56604</v>
      </c>
      <c r="G123" s="52"/>
      <c r="H123" s="52"/>
      <c r="I123" s="51"/>
      <c r="J123" s="50">
        <f t="shared" si="22"/>
        <v>0</v>
      </c>
      <c r="K123" s="51"/>
      <c r="L123" s="51"/>
      <c r="M123" s="52"/>
      <c r="N123" s="52"/>
      <c r="O123" s="51"/>
      <c r="P123" s="50">
        <f t="shared" si="23"/>
        <v>56604</v>
      </c>
    </row>
    <row r="124" spans="1:189" s="14" customFormat="1" ht="35.450000000000003" customHeight="1" x14ac:dyDescent="0.3">
      <c r="A124" s="175" t="s">
        <v>294</v>
      </c>
      <c r="B124" s="175" t="s">
        <v>84</v>
      </c>
      <c r="C124" s="175"/>
      <c r="D124" s="33" t="s">
        <v>85</v>
      </c>
      <c r="E124" s="45">
        <f>E125+E131</f>
        <v>0</v>
      </c>
      <c r="F124" s="46">
        <f t="shared" ref="F124:O124" si="44">F125+F131</f>
        <v>0</v>
      </c>
      <c r="G124" s="45">
        <f t="shared" si="44"/>
        <v>0</v>
      </c>
      <c r="H124" s="45">
        <f t="shared" si="44"/>
        <v>0</v>
      </c>
      <c r="I124" s="46">
        <f t="shared" si="44"/>
        <v>0</v>
      </c>
      <c r="J124" s="45">
        <f t="shared" si="44"/>
        <v>1450847900</v>
      </c>
      <c r="K124" s="46">
        <f t="shared" si="44"/>
        <v>139000000</v>
      </c>
      <c r="L124" s="46">
        <f t="shared" si="44"/>
        <v>262351600</v>
      </c>
      <c r="M124" s="45">
        <f t="shared" si="44"/>
        <v>0</v>
      </c>
      <c r="N124" s="119">
        <f t="shared" si="44"/>
        <v>0</v>
      </c>
      <c r="O124" s="46">
        <f t="shared" si="44"/>
        <v>1188496300</v>
      </c>
      <c r="P124" s="45">
        <f t="shared" si="23"/>
        <v>1450847900</v>
      </c>
      <c r="Q124" s="7">
        <f t="shared" si="40"/>
        <v>1311847900</v>
      </c>
    </row>
    <row r="125" spans="1:189" s="14" customFormat="1" ht="35.450000000000003" customHeight="1" x14ac:dyDescent="0.3">
      <c r="A125" s="175" t="s">
        <v>295</v>
      </c>
      <c r="B125" s="175" t="s">
        <v>87</v>
      </c>
      <c r="C125" s="186"/>
      <c r="D125" s="33" t="s">
        <v>88</v>
      </c>
      <c r="E125" s="92">
        <f>SUM(E126:E130)</f>
        <v>0</v>
      </c>
      <c r="F125" s="93">
        <f>SUM(F126:F130)</f>
        <v>0</v>
      </c>
      <c r="G125" s="92">
        <f>SUM(G126:G130)</f>
        <v>0</v>
      </c>
      <c r="H125" s="92">
        <f>SUM(H126:H130)</f>
        <v>0</v>
      </c>
      <c r="I125" s="93">
        <f>SUM(I126:I130)</f>
        <v>0</v>
      </c>
      <c r="J125" s="92">
        <f t="shared" si="22"/>
        <v>139000000</v>
      </c>
      <c r="K125" s="93">
        <f>SUM(K126:K130)</f>
        <v>139000000</v>
      </c>
      <c r="L125" s="93">
        <f>SUM(L126:L130)</f>
        <v>0</v>
      </c>
      <c r="M125" s="92">
        <f>SUM(M126:M130)</f>
        <v>0</v>
      </c>
      <c r="N125" s="112">
        <f>SUM(N126:N130)</f>
        <v>0</v>
      </c>
      <c r="O125" s="93">
        <f>SUM(O126:O130)</f>
        <v>139000000</v>
      </c>
      <c r="P125" s="92">
        <f t="shared" si="23"/>
        <v>139000000</v>
      </c>
      <c r="Q125" s="7">
        <f t="shared" si="40"/>
        <v>0</v>
      </c>
    </row>
    <row r="126" spans="1:189" s="14" customFormat="1" ht="35.450000000000003" customHeight="1" x14ac:dyDescent="0.3">
      <c r="A126" s="176" t="s">
        <v>296</v>
      </c>
      <c r="B126" s="181">
        <v>7321</v>
      </c>
      <c r="C126" s="176" t="s">
        <v>91</v>
      </c>
      <c r="D126" s="22" t="s">
        <v>92</v>
      </c>
      <c r="E126" s="50">
        <f>F126</f>
        <v>0</v>
      </c>
      <c r="F126" s="51"/>
      <c r="G126" s="52"/>
      <c r="H126" s="52"/>
      <c r="I126" s="51"/>
      <c r="J126" s="50">
        <f t="shared" ref="J126:J182" si="45">L126+O126</f>
        <v>12000000</v>
      </c>
      <c r="K126" s="51">
        <v>12000000</v>
      </c>
      <c r="L126" s="51"/>
      <c r="M126" s="52"/>
      <c r="N126" s="52"/>
      <c r="O126" s="51">
        <v>12000000</v>
      </c>
      <c r="P126" s="50">
        <f t="shared" ref="P126:P182" si="46">J126+E126</f>
        <v>12000000</v>
      </c>
      <c r="Q126" s="10"/>
      <c r="T126" s="148"/>
    </row>
    <row r="127" spans="1:189" s="14" customFormat="1" ht="35.450000000000003" customHeight="1" x14ac:dyDescent="0.3">
      <c r="A127" s="176" t="s">
        <v>297</v>
      </c>
      <c r="B127" s="181">
        <v>7322</v>
      </c>
      <c r="C127" s="176" t="s">
        <v>91</v>
      </c>
      <c r="D127" s="22" t="s">
        <v>298</v>
      </c>
      <c r="E127" s="50">
        <f>F127</f>
        <v>0</v>
      </c>
      <c r="F127" s="51"/>
      <c r="G127" s="52"/>
      <c r="H127" s="52"/>
      <c r="I127" s="51"/>
      <c r="J127" s="50">
        <f t="shared" si="45"/>
        <v>101000000</v>
      </c>
      <c r="K127" s="51">
        <v>101000000</v>
      </c>
      <c r="L127" s="51"/>
      <c r="M127" s="52"/>
      <c r="N127" s="52"/>
      <c r="O127" s="51">
        <v>101000000</v>
      </c>
      <c r="P127" s="50">
        <f t="shared" si="46"/>
        <v>101000000</v>
      </c>
      <c r="Q127" s="10"/>
      <c r="T127" s="148"/>
    </row>
    <row r="128" spans="1:189" s="14" customFormat="1" ht="35.450000000000003" customHeight="1" x14ac:dyDescent="0.3">
      <c r="A128" s="176" t="s">
        <v>299</v>
      </c>
      <c r="B128" s="181">
        <v>7324</v>
      </c>
      <c r="C128" s="176" t="s">
        <v>91</v>
      </c>
      <c r="D128" s="22" t="s">
        <v>300</v>
      </c>
      <c r="E128" s="50">
        <f>F128</f>
        <v>0</v>
      </c>
      <c r="F128" s="51"/>
      <c r="G128" s="52"/>
      <c r="H128" s="52"/>
      <c r="I128" s="51"/>
      <c r="J128" s="50">
        <f t="shared" si="45"/>
        <v>6000000</v>
      </c>
      <c r="K128" s="51">
        <v>6000000</v>
      </c>
      <c r="L128" s="51"/>
      <c r="M128" s="52"/>
      <c r="N128" s="52"/>
      <c r="O128" s="56">
        <v>6000000</v>
      </c>
      <c r="P128" s="50">
        <f t="shared" si="46"/>
        <v>6000000</v>
      </c>
      <c r="Q128" s="10"/>
    </row>
    <row r="129" spans="1:17" s="14" customFormat="1" ht="39" customHeight="1" x14ac:dyDescent="0.3">
      <c r="A129" s="176" t="s">
        <v>460</v>
      </c>
      <c r="B129" s="181">
        <v>7325</v>
      </c>
      <c r="C129" s="176" t="s">
        <v>91</v>
      </c>
      <c r="D129" s="22" t="s">
        <v>290</v>
      </c>
      <c r="E129" s="50">
        <f>F129</f>
        <v>0</v>
      </c>
      <c r="F129" s="51"/>
      <c r="G129" s="52"/>
      <c r="H129" s="52"/>
      <c r="I129" s="51"/>
      <c r="J129" s="50">
        <f t="shared" si="45"/>
        <v>10000000</v>
      </c>
      <c r="K129" s="51">
        <v>10000000</v>
      </c>
      <c r="L129" s="51"/>
      <c r="M129" s="52"/>
      <c r="N129" s="52"/>
      <c r="O129" s="56">
        <v>10000000</v>
      </c>
      <c r="P129" s="50">
        <f t="shared" si="46"/>
        <v>10000000</v>
      </c>
      <c r="Q129" s="10"/>
    </row>
    <row r="130" spans="1:17" s="14" customFormat="1" ht="60.6" customHeight="1" x14ac:dyDescent="0.3">
      <c r="A130" s="176" t="s">
        <v>301</v>
      </c>
      <c r="B130" s="181">
        <v>7330</v>
      </c>
      <c r="C130" s="176" t="s">
        <v>91</v>
      </c>
      <c r="D130" s="22" t="s">
        <v>302</v>
      </c>
      <c r="E130" s="50">
        <f>F130</f>
        <v>0</v>
      </c>
      <c r="F130" s="51"/>
      <c r="G130" s="52"/>
      <c r="H130" s="52"/>
      <c r="I130" s="51"/>
      <c r="J130" s="50">
        <f t="shared" si="45"/>
        <v>10000000</v>
      </c>
      <c r="K130" s="51">
        <v>10000000</v>
      </c>
      <c r="L130" s="51"/>
      <c r="M130" s="52"/>
      <c r="N130" s="52"/>
      <c r="O130" s="51">
        <v>10000000</v>
      </c>
      <c r="P130" s="50">
        <f t="shared" si="46"/>
        <v>10000000</v>
      </c>
      <c r="Q130" s="7">
        <f>J130-K130</f>
        <v>0</v>
      </c>
    </row>
    <row r="131" spans="1:17" s="14" customFormat="1" ht="54.95" customHeight="1" x14ac:dyDescent="0.3">
      <c r="A131" s="175" t="s">
        <v>303</v>
      </c>
      <c r="B131" s="175" t="s">
        <v>304</v>
      </c>
      <c r="C131" s="175"/>
      <c r="D131" s="33" t="s">
        <v>305</v>
      </c>
      <c r="E131" s="92">
        <f>E132</f>
        <v>0</v>
      </c>
      <c r="F131" s="93">
        <f t="shared" ref="F131:O131" si="47">F132</f>
        <v>0</v>
      </c>
      <c r="G131" s="92">
        <f t="shared" si="47"/>
        <v>0</v>
      </c>
      <c r="H131" s="92">
        <f t="shared" si="47"/>
        <v>0</v>
      </c>
      <c r="I131" s="93">
        <f t="shared" si="47"/>
        <v>0</v>
      </c>
      <c r="J131" s="92">
        <f t="shared" si="47"/>
        <v>1311847900</v>
      </c>
      <c r="K131" s="93">
        <f t="shared" si="47"/>
        <v>0</v>
      </c>
      <c r="L131" s="93">
        <f t="shared" si="47"/>
        <v>262351600</v>
      </c>
      <c r="M131" s="92">
        <f t="shared" si="47"/>
        <v>0</v>
      </c>
      <c r="N131" s="112">
        <f t="shared" si="47"/>
        <v>0</v>
      </c>
      <c r="O131" s="93">
        <f t="shared" si="47"/>
        <v>1049496300</v>
      </c>
      <c r="P131" s="92">
        <f t="shared" si="46"/>
        <v>1311847900</v>
      </c>
      <c r="Q131" s="7">
        <f>J131-K131</f>
        <v>1311847900</v>
      </c>
    </row>
    <row r="132" spans="1:17" s="14" customFormat="1" ht="74.099999999999994" customHeight="1" x14ac:dyDescent="0.3">
      <c r="A132" s="176" t="s">
        <v>307</v>
      </c>
      <c r="B132" s="176" t="s">
        <v>308</v>
      </c>
      <c r="C132" s="176" t="s">
        <v>306</v>
      </c>
      <c r="D132" s="22" t="s">
        <v>309</v>
      </c>
      <c r="E132" s="168">
        <f>F132</f>
        <v>0</v>
      </c>
      <c r="F132" s="169"/>
      <c r="G132" s="113"/>
      <c r="H132" s="113"/>
      <c r="I132" s="169"/>
      <c r="J132" s="50">
        <f t="shared" si="45"/>
        <v>1311847900</v>
      </c>
      <c r="K132" s="51"/>
      <c r="L132" s="51">
        <v>262351600</v>
      </c>
      <c r="M132" s="52"/>
      <c r="N132" s="52"/>
      <c r="O132" s="51">
        <v>1049496300</v>
      </c>
      <c r="P132" s="50">
        <f t="shared" si="46"/>
        <v>1311847900</v>
      </c>
      <c r="Q132" s="7">
        <f>J132-K132</f>
        <v>1311847900</v>
      </c>
    </row>
    <row r="133" spans="1:17" s="8" customFormat="1" ht="50.1" customHeight="1" x14ac:dyDescent="0.25">
      <c r="A133" s="172" t="s">
        <v>313</v>
      </c>
      <c r="B133" s="173"/>
      <c r="C133" s="172"/>
      <c r="D133" s="30" t="s">
        <v>445</v>
      </c>
      <c r="E133" s="41">
        <f t="shared" ref="E133:O134" si="48">E134</f>
        <v>1000000</v>
      </c>
      <c r="F133" s="42">
        <f t="shared" si="48"/>
        <v>1000000</v>
      </c>
      <c r="G133" s="41">
        <f t="shared" si="48"/>
        <v>0</v>
      </c>
      <c r="H133" s="41">
        <f t="shared" si="48"/>
        <v>0</v>
      </c>
      <c r="I133" s="42">
        <f t="shared" si="48"/>
        <v>0</v>
      </c>
      <c r="J133" s="41">
        <f t="shared" si="45"/>
        <v>0</v>
      </c>
      <c r="K133" s="42">
        <f t="shared" si="48"/>
        <v>0</v>
      </c>
      <c r="L133" s="42">
        <f t="shared" si="48"/>
        <v>0</v>
      </c>
      <c r="M133" s="41">
        <f t="shared" si="48"/>
        <v>0</v>
      </c>
      <c r="N133" s="117">
        <f t="shared" si="48"/>
        <v>0</v>
      </c>
      <c r="O133" s="42">
        <f t="shared" si="48"/>
        <v>0</v>
      </c>
      <c r="P133" s="41">
        <f t="shared" si="46"/>
        <v>1000000</v>
      </c>
      <c r="Q133" s="7">
        <f t="shared" ref="Q133:Q193" si="49">J133-K133</f>
        <v>0</v>
      </c>
    </row>
    <row r="134" spans="1:17" s="9" customFormat="1" ht="48.6" customHeight="1" x14ac:dyDescent="0.2">
      <c r="A134" s="174" t="s">
        <v>314</v>
      </c>
      <c r="B134" s="178"/>
      <c r="C134" s="174"/>
      <c r="D134" s="32" t="s">
        <v>445</v>
      </c>
      <c r="E134" s="43">
        <f>E135</f>
        <v>1000000</v>
      </c>
      <c r="F134" s="44">
        <f t="shared" si="48"/>
        <v>1000000</v>
      </c>
      <c r="G134" s="43">
        <f t="shared" si="48"/>
        <v>0</v>
      </c>
      <c r="H134" s="43">
        <f t="shared" si="48"/>
        <v>0</v>
      </c>
      <c r="I134" s="44">
        <f t="shared" si="48"/>
        <v>0</v>
      </c>
      <c r="J134" s="43">
        <f t="shared" si="45"/>
        <v>0</v>
      </c>
      <c r="K134" s="44">
        <f t="shared" si="48"/>
        <v>0</v>
      </c>
      <c r="L134" s="44">
        <f t="shared" si="48"/>
        <v>0</v>
      </c>
      <c r="M134" s="43">
        <f t="shared" si="48"/>
        <v>0</v>
      </c>
      <c r="N134" s="118">
        <f t="shared" si="48"/>
        <v>0</v>
      </c>
      <c r="O134" s="44">
        <f t="shared" si="48"/>
        <v>0</v>
      </c>
      <c r="P134" s="43">
        <f t="shared" si="46"/>
        <v>1000000</v>
      </c>
      <c r="Q134" s="7">
        <f t="shared" si="49"/>
        <v>0</v>
      </c>
    </row>
    <row r="135" spans="1:17" s="14" customFormat="1" ht="26.45" customHeight="1" x14ac:dyDescent="0.3">
      <c r="A135" s="175" t="s">
        <v>315</v>
      </c>
      <c r="B135" s="175" t="s">
        <v>84</v>
      </c>
      <c r="C135" s="175"/>
      <c r="D135" s="33" t="s">
        <v>85</v>
      </c>
      <c r="E135" s="45">
        <f>E136</f>
        <v>1000000</v>
      </c>
      <c r="F135" s="46">
        <f t="shared" ref="F135:O136" si="50">F136</f>
        <v>1000000</v>
      </c>
      <c r="G135" s="45">
        <f t="shared" si="50"/>
        <v>0</v>
      </c>
      <c r="H135" s="45">
        <f t="shared" si="50"/>
        <v>0</v>
      </c>
      <c r="I135" s="46">
        <f t="shared" si="50"/>
        <v>0</v>
      </c>
      <c r="J135" s="45">
        <f t="shared" si="45"/>
        <v>0</v>
      </c>
      <c r="K135" s="46">
        <f t="shared" si="50"/>
        <v>0</v>
      </c>
      <c r="L135" s="46">
        <f t="shared" si="50"/>
        <v>0</v>
      </c>
      <c r="M135" s="45">
        <f t="shared" si="50"/>
        <v>0</v>
      </c>
      <c r="N135" s="119">
        <f t="shared" si="50"/>
        <v>0</v>
      </c>
      <c r="O135" s="46">
        <f t="shared" si="50"/>
        <v>0</v>
      </c>
      <c r="P135" s="45">
        <f t="shared" si="46"/>
        <v>1000000</v>
      </c>
      <c r="Q135" s="7">
        <f t="shared" si="49"/>
        <v>0</v>
      </c>
    </row>
    <row r="136" spans="1:17" s="11" customFormat="1" ht="46.35" customHeight="1" x14ac:dyDescent="0.2">
      <c r="A136" s="175" t="s">
        <v>316</v>
      </c>
      <c r="B136" s="175" t="s">
        <v>304</v>
      </c>
      <c r="C136" s="175"/>
      <c r="D136" s="33" t="s">
        <v>305</v>
      </c>
      <c r="E136" s="45">
        <f>E137</f>
        <v>1000000</v>
      </c>
      <c r="F136" s="46">
        <f t="shared" si="50"/>
        <v>1000000</v>
      </c>
      <c r="G136" s="45">
        <f t="shared" si="50"/>
        <v>0</v>
      </c>
      <c r="H136" s="45">
        <f t="shared" si="50"/>
        <v>0</v>
      </c>
      <c r="I136" s="46">
        <f t="shared" si="50"/>
        <v>0</v>
      </c>
      <c r="J136" s="45">
        <f t="shared" si="50"/>
        <v>0</v>
      </c>
      <c r="K136" s="95">
        <f t="shared" si="50"/>
        <v>0</v>
      </c>
      <c r="L136" s="95">
        <f t="shared" si="50"/>
        <v>0</v>
      </c>
      <c r="M136" s="96">
        <f t="shared" si="50"/>
        <v>0</v>
      </c>
      <c r="N136" s="127">
        <f t="shared" si="50"/>
        <v>0</v>
      </c>
      <c r="O136" s="46">
        <f t="shared" si="50"/>
        <v>0</v>
      </c>
      <c r="P136" s="45">
        <f t="shared" si="46"/>
        <v>1000000</v>
      </c>
      <c r="Q136" s="7">
        <f t="shared" si="49"/>
        <v>0</v>
      </c>
    </row>
    <row r="137" spans="1:17" s="11" customFormat="1" ht="37.5" customHeight="1" x14ac:dyDescent="0.2">
      <c r="A137" s="177" t="s">
        <v>317</v>
      </c>
      <c r="B137" s="177" t="s">
        <v>318</v>
      </c>
      <c r="C137" s="176" t="s">
        <v>319</v>
      </c>
      <c r="D137" s="35" t="s">
        <v>320</v>
      </c>
      <c r="E137" s="53">
        <f>F137</f>
        <v>1000000</v>
      </c>
      <c r="F137" s="97">
        <v>1000000</v>
      </c>
      <c r="G137" s="98"/>
      <c r="H137" s="98"/>
      <c r="I137" s="99"/>
      <c r="J137" s="94">
        <f t="shared" si="45"/>
        <v>0</v>
      </c>
      <c r="K137" s="99"/>
      <c r="L137" s="99"/>
      <c r="M137" s="98"/>
      <c r="N137" s="64"/>
      <c r="O137" s="99"/>
      <c r="P137" s="53">
        <f t="shared" si="46"/>
        <v>1000000</v>
      </c>
      <c r="Q137" s="7">
        <f t="shared" si="49"/>
        <v>0</v>
      </c>
    </row>
    <row r="138" spans="1:17" s="8" customFormat="1" ht="61.5" customHeight="1" x14ac:dyDescent="0.25">
      <c r="A138" s="172" t="s">
        <v>329</v>
      </c>
      <c r="B138" s="173"/>
      <c r="C138" s="172"/>
      <c r="D138" s="30" t="s">
        <v>330</v>
      </c>
      <c r="E138" s="41">
        <f>E139</f>
        <v>4612000</v>
      </c>
      <c r="F138" s="42">
        <f t="shared" ref="F138:O140" si="51">F139</f>
        <v>4612000</v>
      </c>
      <c r="G138" s="41">
        <f t="shared" si="51"/>
        <v>670000</v>
      </c>
      <c r="H138" s="41">
        <f t="shared" si="51"/>
        <v>26000</v>
      </c>
      <c r="I138" s="42">
        <f t="shared" si="51"/>
        <v>0</v>
      </c>
      <c r="J138" s="41">
        <f t="shared" si="45"/>
        <v>50000</v>
      </c>
      <c r="K138" s="42">
        <f t="shared" si="51"/>
        <v>50000</v>
      </c>
      <c r="L138" s="42">
        <f t="shared" si="51"/>
        <v>0</v>
      </c>
      <c r="M138" s="41">
        <f t="shared" si="51"/>
        <v>0</v>
      </c>
      <c r="N138" s="117">
        <f t="shared" si="51"/>
        <v>0</v>
      </c>
      <c r="O138" s="42">
        <f t="shared" si="51"/>
        <v>50000</v>
      </c>
      <c r="P138" s="41">
        <f t="shared" si="46"/>
        <v>4662000</v>
      </c>
      <c r="Q138" s="7">
        <f t="shared" si="49"/>
        <v>0</v>
      </c>
    </row>
    <row r="139" spans="1:17" s="9" customFormat="1" ht="59.1" customHeight="1" x14ac:dyDescent="0.2">
      <c r="A139" s="174" t="s">
        <v>331</v>
      </c>
      <c r="B139" s="178"/>
      <c r="C139" s="174"/>
      <c r="D139" s="32" t="s">
        <v>330</v>
      </c>
      <c r="E139" s="43">
        <f>E140</f>
        <v>4612000</v>
      </c>
      <c r="F139" s="44">
        <f t="shared" si="51"/>
        <v>4612000</v>
      </c>
      <c r="G139" s="43">
        <f t="shared" si="51"/>
        <v>670000</v>
      </c>
      <c r="H139" s="43">
        <f t="shared" si="51"/>
        <v>26000</v>
      </c>
      <c r="I139" s="44">
        <f t="shared" si="51"/>
        <v>0</v>
      </c>
      <c r="J139" s="43">
        <f t="shared" si="45"/>
        <v>50000</v>
      </c>
      <c r="K139" s="44">
        <f t="shared" si="51"/>
        <v>50000</v>
      </c>
      <c r="L139" s="44">
        <f t="shared" si="51"/>
        <v>0</v>
      </c>
      <c r="M139" s="43">
        <f t="shared" si="51"/>
        <v>0</v>
      </c>
      <c r="N139" s="118">
        <f t="shared" si="51"/>
        <v>0</v>
      </c>
      <c r="O139" s="44">
        <f t="shared" si="51"/>
        <v>50000</v>
      </c>
      <c r="P139" s="43">
        <f t="shared" si="46"/>
        <v>4662000</v>
      </c>
      <c r="Q139" s="7">
        <f t="shared" si="49"/>
        <v>0</v>
      </c>
    </row>
    <row r="140" spans="1:17" s="14" customFormat="1" ht="31.5" customHeight="1" x14ac:dyDescent="0.3">
      <c r="A140" s="175" t="s">
        <v>332</v>
      </c>
      <c r="B140" s="175" t="s">
        <v>322</v>
      </c>
      <c r="C140" s="175"/>
      <c r="D140" s="33" t="s">
        <v>323</v>
      </c>
      <c r="E140" s="45">
        <f>E141</f>
        <v>4612000</v>
      </c>
      <c r="F140" s="46">
        <f t="shared" si="51"/>
        <v>4612000</v>
      </c>
      <c r="G140" s="45">
        <f t="shared" si="51"/>
        <v>670000</v>
      </c>
      <c r="H140" s="45">
        <f t="shared" si="51"/>
        <v>26000</v>
      </c>
      <c r="I140" s="46">
        <f t="shared" si="51"/>
        <v>0</v>
      </c>
      <c r="J140" s="45">
        <f t="shared" si="45"/>
        <v>50000</v>
      </c>
      <c r="K140" s="46">
        <f t="shared" si="51"/>
        <v>50000</v>
      </c>
      <c r="L140" s="46">
        <f t="shared" si="51"/>
        <v>0</v>
      </c>
      <c r="M140" s="45">
        <f t="shared" si="51"/>
        <v>0</v>
      </c>
      <c r="N140" s="119">
        <f t="shared" si="51"/>
        <v>0</v>
      </c>
      <c r="O140" s="46">
        <f t="shared" si="51"/>
        <v>50000</v>
      </c>
      <c r="P140" s="45">
        <f t="shared" si="46"/>
        <v>4662000</v>
      </c>
      <c r="Q140" s="7">
        <f t="shared" si="49"/>
        <v>0</v>
      </c>
    </row>
    <row r="141" spans="1:17" s="11" customFormat="1" ht="29.1" customHeight="1" x14ac:dyDescent="0.2">
      <c r="A141" s="175" t="s">
        <v>333</v>
      </c>
      <c r="B141" s="175" t="s">
        <v>334</v>
      </c>
      <c r="C141" s="175"/>
      <c r="D141" s="33" t="s">
        <v>335</v>
      </c>
      <c r="E141" s="45">
        <f>E142+E143</f>
        <v>4612000</v>
      </c>
      <c r="F141" s="46">
        <f t="shared" ref="F141:O141" si="52">F142+F143</f>
        <v>4612000</v>
      </c>
      <c r="G141" s="45">
        <f t="shared" si="52"/>
        <v>670000</v>
      </c>
      <c r="H141" s="45">
        <f t="shared" si="52"/>
        <v>26000</v>
      </c>
      <c r="I141" s="46">
        <f t="shared" si="52"/>
        <v>0</v>
      </c>
      <c r="J141" s="45">
        <f t="shared" si="45"/>
        <v>50000</v>
      </c>
      <c r="K141" s="46">
        <f t="shared" si="52"/>
        <v>50000</v>
      </c>
      <c r="L141" s="46">
        <f t="shared" si="52"/>
        <v>0</v>
      </c>
      <c r="M141" s="45">
        <f t="shared" si="52"/>
        <v>0</v>
      </c>
      <c r="N141" s="119">
        <f t="shared" si="52"/>
        <v>0</v>
      </c>
      <c r="O141" s="46">
        <f t="shared" si="52"/>
        <v>50000</v>
      </c>
      <c r="P141" s="45">
        <f t="shared" si="46"/>
        <v>4662000</v>
      </c>
      <c r="Q141" s="7">
        <f t="shared" si="49"/>
        <v>0</v>
      </c>
    </row>
    <row r="142" spans="1:17" s="20" customFormat="1" ht="37.5" customHeight="1" x14ac:dyDescent="0.2">
      <c r="A142" s="177" t="s">
        <v>336</v>
      </c>
      <c r="B142" s="177" t="s">
        <v>337</v>
      </c>
      <c r="C142" s="176" t="s">
        <v>338</v>
      </c>
      <c r="D142" s="35" t="s">
        <v>339</v>
      </c>
      <c r="E142" s="98">
        <f>F142</f>
        <v>3749000</v>
      </c>
      <c r="F142" s="208">
        <f>3948000-199000</f>
        <v>3749000</v>
      </c>
      <c r="G142" s="64">
        <v>670000</v>
      </c>
      <c r="H142" s="64">
        <v>26000</v>
      </c>
      <c r="I142" s="97"/>
      <c r="J142" s="64">
        <f t="shared" si="45"/>
        <v>50000</v>
      </c>
      <c r="K142" s="97">
        <v>50000</v>
      </c>
      <c r="L142" s="97"/>
      <c r="M142" s="64"/>
      <c r="N142" s="64"/>
      <c r="O142" s="97">
        <v>50000</v>
      </c>
      <c r="P142" s="98">
        <f t="shared" si="46"/>
        <v>3799000</v>
      </c>
      <c r="Q142" s="7">
        <f t="shared" si="49"/>
        <v>0</v>
      </c>
    </row>
    <row r="143" spans="1:17" s="11" customFormat="1" ht="42" customHeight="1" x14ac:dyDescent="0.2">
      <c r="A143" s="176" t="s">
        <v>340</v>
      </c>
      <c r="B143" s="176" t="s">
        <v>341</v>
      </c>
      <c r="C143" s="176" t="s">
        <v>338</v>
      </c>
      <c r="D143" s="34" t="s">
        <v>342</v>
      </c>
      <c r="E143" s="50">
        <f>F143</f>
        <v>863000</v>
      </c>
      <c r="F143" s="209">
        <f>664000+199000</f>
        <v>863000</v>
      </c>
      <c r="G143" s="52"/>
      <c r="H143" s="52"/>
      <c r="I143" s="51"/>
      <c r="J143" s="50">
        <f t="shared" si="45"/>
        <v>0</v>
      </c>
      <c r="K143" s="51"/>
      <c r="L143" s="51"/>
      <c r="M143" s="52"/>
      <c r="N143" s="52"/>
      <c r="O143" s="51"/>
      <c r="P143" s="50">
        <f t="shared" si="46"/>
        <v>863000</v>
      </c>
      <c r="Q143" s="7">
        <f t="shared" si="49"/>
        <v>0</v>
      </c>
    </row>
    <row r="144" spans="1:17" s="8" customFormat="1" ht="42" customHeight="1" x14ac:dyDescent="0.25">
      <c r="A144" s="172" t="s">
        <v>343</v>
      </c>
      <c r="B144" s="173"/>
      <c r="C144" s="172"/>
      <c r="D144" s="30" t="s">
        <v>344</v>
      </c>
      <c r="E144" s="41">
        <f>E145</f>
        <v>5900000</v>
      </c>
      <c r="F144" s="42">
        <f t="shared" ref="F144:O146" si="53">F145</f>
        <v>5900000</v>
      </c>
      <c r="G144" s="41">
        <f t="shared" si="53"/>
        <v>0</v>
      </c>
      <c r="H144" s="41">
        <f t="shared" si="53"/>
        <v>0</v>
      </c>
      <c r="I144" s="42">
        <f t="shared" si="53"/>
        <v>0</v>
      </c>
      <c r="J144" s="41">
        <f t="shared" si="45"/>
        <v>500000</v>
      </c>
      <c r="K144" s="42">
        <f t="shared" si="53"/>
        <v>0</v>
      </c>
      <c r="L144" s="42">
        <f t="shared" si="53"/>
        <v>500000</v>
      </c>
      <c r="M144" s="41">
        <f t="shared" si="53"/>
        <v>0</v>
      </c>
      <c r="N144" s="117">
        <f t="shared" si="53"/>
        <v>0</v>
      </c>
      <c r="O144" s="42">
        <f t="shared" si="53"/>
        <v>0</v>
      </c>
      <c r="P144" s="41">
        <f t="shared" si="46"/>
        <v>6400000</v>
      </c>
      <c r="Q144" s="7">
        <f t="shared" si="49"/>
        <v>500000</v>
      </c>
    </row>
    <row r="145" spans="1:17" s="9" customFormat="1" ht="43.5" customHeight="1" x14ac:dyDescent="0.2">
      <c r="A145" s="174" t="s">
        <v>345</v>
      </c>
      <c r="B145" s="178"/>
      <c r="C145" s="174"/>
      <c r="D145" s="32" t="s">
        <v>344</v>
      </c>
      <c r="E145" s="43">
        <f>E146</f>
        <v>5900000</v>
      </c>
      <c r="F145" s="44">
        <f t="shared" si="53"/>
        <v>5900000</v>
      </c>
      <c r="G145" s="43">
        <f t="shared" si="53"/>
        <v>0</v>
      </c>
      <c r="H145" s="43">
        <f t="shared" si="53"/>
        <v>0</v>
      </c>
      <c r="I145" s="44">
        <f t="shared" si="53"/>
        <v>0</v>
      </c>
      <c r="J145" s="43">
        <f t="shared" si="45"/>
        <v>500000</v>
      </c>
      <c r="K145" s="44">
        <f t="shared" si="53"/>
        <v>0</v>
      </c>
      <c r="L145" s="44">
        <f t="shared" si="53"/>
        <v>500000</v>
      </c>
      <c r="M145" s="43">
        <f t="shared" si="53"/>
        <v>0</v>
      </c>
      <c r="N145" s="118">
        <f t="shared" si="53"/>
        <v>0</v>
      </c>
      <c r="O145" s="44">
        <f t="shared" si="53"/>
        <v>0</v>
      </c>
      <c r="P145" s="43">
        <f t="shared" si="46"/>
        <v>6400000</v>
      </c>
      <c r="Q145" s="7">
        <f t="shared" si="49"/>
        <v>500000</v>
      </c>
    </row>
    <row r="146" spans="1:17" s="14" customFormat="1" ht="33.6" customHeight="1" x14ac:dyDescent="0.3">
      <c r="A146" s="175" t="s">
        <v>346</v>
      </c>
      <c r="B146" s="175" t="s">
        <v>84</v>
      </c>
      <c r="C146" s="175"/>
      <c r="D146" s="33" t="s">
        <v>85</v>
      </c>
      <c r="E146" s="45">
        <f>E147</f>
        <v>5900000</v>
      </c>
      <c r="F146" s="46">
        <f t="shared" si="53"/>
        <v>5900000</v>
      </c>
      <c r="G146" s="45">
        <f t="shared" si="53"/>
        <v>0</v>
      </c>
      <c r="H146" s="45">
        <f t="shared" si="53"/>
        <v>0</v>
      </c>
      <c r="I146" s="46">
        <f t="shared" si="53"/>
        <v>0</v>
      </c>
      <c r="J146" s="45">
        <f t="shared" si="45"/>
        <v>500000</v>
      </c>
      <c r="K146" s="46">
        <f t="shared" si="53"/>
        <v>0</v>
      </c>
      <c r="L146" s="46">
        <f t="shared" si="53"/>
        <v>500000</v>
      </c>
      <c r="M146" s="45">
        <f t="shared" si="53"/>
        <v>0</v>
      </c>
      <c r="N146" s="119">
        <f t="shared" si="53"/>
        <v>0</v>
      </c>
      <c r="O146" s="46">
        <f t="shared" si="53"/>
        <v>0</v>
      </c>
      <c r="P146" s="45">
        <f t="shared" si="46"/>
        <v>6400000</v>
      </c>
      <c r="Q146" s="7">
        <f t="shared" si="49"/>
        <v>500000</v>
      </c>
    </row>
    <row r="147" spans="1:17" s="11" customFormat="1" ht="36.6" customHeight="1" x14ac:dyDescent="0.2">
      <c r="A147" s="175" t="s">
        <v>347</v>
      </c>
      <c r="B147" s="175" t="s">
        <v>348</v>
      </c>
      <c r="C147" s="175"/>
      <c r="D147" s="33" t="s">
        <v>349</v>
      </c>
      <c r="E147" s="45">
        <f>E148+E149</f>
        <v>5900000</v>
      </c>
      <c r="F147" s="46">
        <f t="shared" ref="F147:O147" si="54">F148+F149</f>
        <v>5900000</v>
      </c>
      <c r="G147" s="45">
        <f t="shared" si="54"/>
        <v>0</v>
      </c>
      <c r="H147" s="45">
        <f t="shared" si="54"/>
        <v>0</v>
      </c>
      <c r="I147" s="46">
        <f t="shared" si="54"/>
        <v>0</v>
      </c>
      <c r="J147" s="45">
        <f t="shared" si="45"/>
        <v>500000</v>
      </c>
      <c r="K147" s="46">
        <f t="shared" si="54"/>
        <v>0</v>
      </c>
      <c r="L147" s="46">
        <f t="shared" si="54"/>
        <v>500000</v>
      </c>
      <c r="M147" s="45">
        <f t="shared" si="54"/>
        <v>0</v>
      </c>
      <c r="N147" s="119">
        <f t="shared" si="54"/>
        <v>0</v>
      </c>
      <c r="O147" s="46">
        <f t="shared" si="54"/>
        <v>0</v>
      </c>
      <c r="P147" s="45">
        <f t="shared" si="46"/>
        <v>6400000</v>
      </c>
      <c r="Q147" s="7">
        <f t="shared" si="49"/>
        <v>500000</v>
      </c>
    </row>
    <row r="148" spans="1:17" s="11" customFormat="1" ht="45" customHeight="1" x14ac:dyDescent="0.2">
      <c r="A148" s="176" t="s">
        <v>350</v>
      </c>
      <c r="B148" s="176" t="s">
        <v>351</v>
      </c>
      <c r="C148" s="176" t="s">
        <v>352</v>
      </c>
      <c r="D148" s="34" t="s">
        <v>353</v>
      </c>
      <c r="E148" s="50">
        <f>F148</f>
        <v>5900000</v>
      </c>
      <c r="F148" s="51">
        <v>5900000</v>
      </c>
      <c r="G148" s="52"/>
      <c r="H148" s="52"/>
      <c r="I148" s="51"/>
      <c r="J148" s="50">
        <f t="shared" si="45"/>
        <v>0</v>
      </c>
      <c r="K148" s="51"/>
      <c r="L148" s="51"/>
      <c r="M148" s="52"/>
      <c r="N148" s="52"/>
      <c r="O148" s="51"/>
      <c r="P148" s="50">
        <f t="shared" si="46"/>
        <v>5900000</v>
      </c>
      <c r="Q148" s="7">
        <f t="shared" si="49"/>
        <v>0</v>
      </c>
    </row>
    <row r="149" spans="1:17" s="11" customFormat="1" ht="27.6" customHeight="1" x14ac:dyDescent="0.2">
      <c r="A149" s="176" t="s">
        <v>354</v>
      </c>
      <c r="B149" s="176" t="s">
        <v>355</v>
      </c>
      <c r="C149" s="176" t="s">
        <v>352</v>
      </c>
      <c r="D149" s="34" t="s">
        <v>356</v>
      </c>
      <c r="E149" s="50">
        <f>F149</f>
        <v>0</v>
      </c>
      <c r="F149" s="51"/>
      <c r="G149" s="52"/>
      <c r="H149" s="52"/>
      <c r="I149" s="51"/>
      <c r="J149" s="50">
        <f t="shared" si="45"/>
        <v>500000</v>
      </c>
      <c r="K149" s="51"/>
      <c r="L149" s="51">
        <v>500000</v>
      </c>
      <c r="M149" s="52"/>
      <c r="N149" s="52"/>
      <c r="O149" s="51"/>
      <c r="P149" s="50">
        <f t="shared" si="46"/>
        <v>500000</v>
      </c>
      <c r="Q149" s="7">
        <f t="shared" si="49"/>
        <v>500000</v>
      </c>
    </row>
    <row r="150" spans="1:17" s="8" customFormat="1" ht="59.1" customHeight="1" x14ac:dyDescent="0.25">
      <c r="A150" s="172" t="s">
        <v>357</v>
      </c>
      <c r="B150" s="173"/>
      <c r="C150" s="172"/>
      <c r="D150" s="30" t="s">
        <v>358</v>
      </c>
      <c r="E150" s="41">
        <f>E151</f>
        <v>4060000</v>
      </c>
      <c r="F150" s="42">
        <f t="shared" ref="F150:O152" si="55">F151</f>
        <v>4060000</v>
      </c>
      <c r="G150" s="41">
        <f t="shared" si="55"/>
        <v>0</v>
      </c>
      <c r="H150" s="41">
        <f t="shared" si="55"/>
        <v>0</v>
      </c>
      <c r="I150" s="42">
        <f t="shared" si="55"/>
        <v>0</v>
      </c>
      <c r="J150" s="41">
        <f t="shared" si="45"/>
        <v>0</v>
      </c>
      <c r="K150" s="42">
        <f t="shared" si="55"/>
        <v>0</v>
      </c>
      <c r="L150" s="42">
        <f t="shared" si="55"/>
        <v>0</v>
      </c>
      <c r="M150" s="41">
        <f t="shared" si="55"/>
        <v>0</v>
      </c>
      <c r="N150" s="117">
        <f t="shared" si="55"/>
        <v>0</v>
      </c>
      <c r="O150" s="42">
        <f t="shared" si="55"/>
        <v>0</v>
      </c>
      <c r="P150" s="41">
        <f t="shared" si="46"/>
        <v>4060000</v>
      </c>
      <c r="Q150" s="7">
        <f t="shared" si="49"/>
        <v>0</v>
      </c>
    </row>
    <row r="151" spans="1:17" s="9" customFormat="1" ht="58.35" customHeight="1" x14ac:dyDescent="0.2">
      <c r="A151" s="174" t="s">
        <v>359</v>
      </c>
      <c r="B151" s="178"/>
      <c r="C151" s="174"/>
      <c r="D151" s="32" t="s">
        <v>358</v>
      </c>
      <c r="E151" s="43">
        <f>E152</f>
        <v>4060000</v>
      </c>
      <c r="F151" s="44">
        <f t="shared" si="55"/>
        <v>4060000</v>
      </c>
      <c r="G151" s="43">
        <f t="shared" si="55"/>
        <v>0</v>
      </c>
      <c r="H151" s="43">
        <f t="shared" si="55"/>
        <v>0</v>
      </c>
      <c r="I151" s="44">
        <f t="shared" si="55"/>
        <v>0</v>
      </c>
      <c r="J151" s="43">
        <f t="shared" si="45"/>
        <v>0</v>
      </c>
      <c r="K151" s="44">
        <f t="shared" si="55"/>
        <v>0</v>
      </c>
      <c r="L151" s="44">
        <f t="shared" si="55"/>
        <v>0</v>
      </c>
      <c r="M151" s="43">
        <f t="shared" si="55"/>
        <v>0</v>
      </c>
      <c r="N151" s="118">
        <f t="shared" si="55"/>
        <v>0</v>
      </c>
      <c r="O151" s="44">
        <f t="shared" si="55"/>
        <v>0</v>
      </c>
      <c r="P151" s="43">
        <f t="shared" si="46"/>
        <v>4060000</v>
      </c>
      <c r="Q151" s="7">
        <f t="shared" si="49"/>
        <v>0</v>
      </c>
    </row>
    <row r="152" spans="1:17" s="14" customFormat="1" ht="26.1" customHeight="1" x14ac:dyDescent="0.3">
      <c r="A152" s="175" t="s">
        <v>360</v>
      </c>
      <c r="B152" s="175" t="s">
        <v>84</v>
      </c>
      <c r="C152" s="175"/>
      <c r="D152" s="33" t="s">
        <v>85</v>
      </c>
      <c r="E152" s="45">
        <f>E153</f>
        <v>4060000</v>
      </c>
      <c r="F152" s="46">
        <f t="shared" si="55"/>
        <v>4060000</v>
      </c>
      <c r="G152" s="45">
        <f t="shared" si="55"/>
        <v>0</v>
      </c>
      <c r="H152" s="45">
        <f t="shared" si="55"/>
        <v>0</v>
      </c>
      <c r="I152" s="46">
        <f t="shared" si="55"/>
        <v>0</v>
      </c>
      <c r="J152" s="45">
        <f t="shared" si="45"/>
        <v>0</v>
      </c>
      <c r="K152" s="46">
        <f t="shared" si="55"/>
        <v>0</v>
      </c>
      <c r="L152" s="46">
        <f t="shared" si="55"/>
        <v>0</v>
      </c>
      <c r="M152" s="45">
        <f t="shared" si="55"/>
        <v>0</v>
      </c>
      <c r="N152" s="119">
        <f t="shared" si="55"/>
        <v>0</v>
      </c>
      <c r="O152" s="46">
        <f t="shared" si="55"/>
        <v>0</v>
      </c>
      <c r="P152" s="45">
        <f t="shared" si="46"/>
        <v>4060000</v>
      </c>
      <c r="Q152" s="7">
        <f t="shared" si="49"/>
        <v>0</v>
      </c>
    </row>
    <row r="153" spans="1:17" s="14" customFormat="1" ht="43.5" customHeight="1" x14ac:dyDescent="0.3">
      <c r="A153" s="184" t="s">
        <v>361</v>
      </c>
      <c r="B153" s="184" t="s">
        <v>310</v>
      </c>
      <c r="C153" s="184"/>
      <c r="D153" s="38" t="s">
        <v>311</v>
      </c>
      <c r="E153" s="100">
        <f>E154+E155</f>
        <v>4060000</v>
      </c>
      <c r="F153" s="101">
        <f t="shared" ref="F153:O153" si="56">F154+F155</f>
        <v>4060000</v>
      </c>
      <c r="G153" s="100">
        <f t="shared" si="56"/>
        <v>0</v>
      </c>
      <c r="H153" s="100">
        <f t="shared" si="56"/>
        <v>0</v>
      </c>
      <c r="I153" s="101">
        <f t="shared" si="56"/>
        <v>0</v>
      </c>
      <c r="J153" s="100">
        <f t="shared" si="45"/>
        <v>0</v>
      </c>
      <c r="K153" s="101">
        <f t="shared" si="56"/>
        <v>0</v>
      </c>
      <c r="L153" s="101">
        <f t="shared" si="56"/>
        <v>0</v>
      </c>
      <c r="M153" s="100">
        <f t="shared" si="56"/>
        <v>0</v>
      </c>
      <c r="N153" s="115">
        <f t="shared" si="56"/>
        <v>0</v>
      </c>
      <c r="O153" s="101">
        <f t="shared" si="56"/>
        <v>0</v>
      </c>
      <c r="P153" s="100">
        <f t="shared" si="46"/>
        <v>4060000</v>
      </c>
      <c r="Q153" s="7">
        <f t="shared" si="49"/>
        <v>0</v>
      </c>
    </row>
    <row r="154" spans="1:17" s="11" customFormat="1" ht="46.5" customHeight="1" x14ac:dyDescent="0.2">
      <c r="A154" s="177" t="s">
        <v>362</v>
      </c>
      <c r="B154" s="204">
        <v>7610</v>
      </c>
      <c r="C154" s="176" t="s">
        <v>363</v>
      </c>
      <c r="D154" s="22" t="s">
        <v>364</v>
      </c>
      <c r="E154" s="106">
        <f>F154</f>
        <v>1865000</v>
      </c>
      <c r="F154" s="91">
        <v>1865000</v>
      </c>
      <c r="G154" s="105"/>
      <c r="H154" s="105"/>
      <c r="I154" s="91"/>
      <c r="J154" s="105">
        <f t="shared" si="45"/>
        <v>0</v>
      </c>
      <c r="K154" s="91"/>
      <c r="L154" s="91"/>
      <c r="M154" s="105"/>
      <c r="N154" s="105"/>
      <c r="O154" s="91"/>
      <c r="P154" s="106">
        <f t="shared" si="46"/>
        <v>1865000</v>
      </c>
      <c r="Q154" s="7">
        <f t="shared" si="49"/>
        <v>0</v>
      </c>
    </row>
    <row r="155" spans="1:17" s="11" customFormat="1" ht="45" customHeight="1" x14ac:dyDescent="0.2">
      <c r="A155" s="177" t="s">
        <v>365</v>
      </c>
      <c r="B155" s="204">
        <v>7693</v>
      </c>
      <c r="C155" s="176" t="s">
        <v>158</v>
      </c>
      <c r="D155" s="22" t="s">
        <v>366</v>
      </c>
      <c r="E155" s="106">
        <f>F155</f>
        <v>2195000</v>
      </c>
      <c r="F155" s="91">
        <v>2195000</v>
      </c>
      <c r="G155" s="105"/>
      <c r="H155" s="105"/>
      <c r="I155" s="91"/>
      <c r="J155" s="105">
        <f t="shared" si="45"/>
        <v>0</v>
      </c>
      <c r="K155" s="91"/>
      <c r="L155" s="91"/>
      <c r="M155" s="105"/>
      <c r="N155" s="105"/>
      <c r="O155" s="91"/>
      <c r="P155" s="106">
        <f t="shared" si="46"/>
        <v>2195000</v>
      </c>
      <c r="Q155" s="7">
        <f t="shared" si="49"/>
        <v>0</v>
      </c>
    </row>
    <row r="156" spans="1:17" s="8" customFormat="1" ht="41.1" customHeight="1" x14ac:dyDescent="0.25">
      <c r="A156" s="172" t="s">
        <v>367</v>
      </c>
      <c r="B156" s="173"/>
      <c r="C156" s="172"/>
      <c r="D156" s="30" t="s">
        <v>368</v>
      </c>
      <c r="E156" s="41">
        <f>E157</f>
        <v>2882220</v>
      </c>
      <c r="F156" s="42">
        <f t="shared" ref="F156:O158" si="57">F157</f>
        <v>2882220</v>
      </c>
      <c r="G156" s="41">
        <f t="shared" si="57"/>
        <v>2267393</v>
      </c>
      <c r="H156" s="41">
        <f t="shared" si="57"/>
        <v>47000</v>
      </c>
      <c r="I156" s="42">
        <f t="shared" si="57"/>
        <v>0</v>
      </c>
      <c r="J156" s="41">
        <f t="shared" si="45"/>
        <v>63750000</v>
      </c>
      <c r="K156" s="42">
        <f t="shared" si="57"/>
        <v>0</v>
      </c>
      <c r="L156" s="42">
        <f t="shared" si="57"/>
        <v>5000000</v>
      </c>
      <c r="M156" s="41">
        <f t="shared" si="57"/>
        <v>0</v>
      </c>
      <c r="N156" s="117">
        <f t="shared" si="57"/>
        <v>0</v>
      </c>
      <c r="O156" s="42">
        <f t="shared" si="57"/>
        <v>58750000</v>
      </c>
      <c r="P156" s="41">
        <f t="shared" si="46"/>
        <v>66632220</v>
      </c>
      <c r="Q156" s="7">
        <f t="shared" si="49"/>
        <v>63750000</v>
      </c>
    </row>
    <row r="157" spans="1:17" s="9" customFormat="1" ht="44.1" customHeight="1" x14ac:dyDescent="0.2">
      <c r="A157" s="174" t="s">
        <v>369</v>
      </c>
      <c r="B157" s="178"/>
      <c r="C157" s="174"/>
      <c r="D157" s="32" t="s">
        <v>368</v>
      </c>
      <c r="E157" s="43">
        <f>E158</f>
        <v>2882220</v>
      </c>
      <c r="F157" s="44">
        <f t="shared" si="57"/>
        <v>2882220</v>
      </c>
      <c r="G157" s="43">
        <f t="shared" si="57"/>
        <v>2267393</v>
      </c>
      <c r="H157" s="43">
        <f t="shared" si="57"/>
        <v>47000</v>
      </c>
      <c r="I157" s="44">
        <f t="shared" si="57"/>
        <v>0</v>
      </c>
      <c r="J157" s="43">
        <f t="shared" si="45"/>
        <v>63750000</v>
      </c>
      <c r="K157" s="44">
        <f t="shared" si="57"/>
        <v>0</v>
      </c>
      <c r="L157" s="44">
        <f t="shared" si="57"/>
        <v>5000000</v>
      </c>
      <c r="M157" s="43">
        <f t="shared" si="57"/>
        <v>0</v>
      </c>
      <c r="N157" s="118">
        <f t="shared" si="57"/>
        <v>0</v>
      </c>
      <c r="O157" s="44">
        <f t="shared" si="57"/>
        <v>58750000</v>
      </c>
      <c r="P157" s="43">
        <f t="shared" si="46"/>
        <v>66632220</v>
      </c>
      <c r="Q157" s="7">
        <f t="shared" si="49"/>
        <v>63750000</v>
      </c>
    </row>
    <row r="158" spans="1:17" s="14" customFormat="1" ht="24.6" customHeight="1" x14ac:dyDescent="0.3">
      <c r="A158" s="175" t="s">
        <v>370</v>
      </c>
      <c r="B158" s="175" t="s">
        <v>322</v>
      </c>
      <c r="C158" s="175"/>
      <c r="D158" s="33" t="s">
        <v>323</v>
      </c>
      <c r="E158" s="45">
        <f>E159</f>
        <v>2882220</v>
      </c>
      <c r="F158" s="46">
        <f t="shared" si="57"/>
        <v>2882220</v>
      </c>
      <c r="G158" s="45">
        <f t="shared" si="57"/>
        <v>2267393</v>
      </c>
      <c r="H158" s="45">
        <f t="shared" si="57"/>
        <v>47000</v>
      </c>
      <c r="I158" s="46">
        <f t="shared" si="57"/>
        <v>0</v>
      </c>
      <c r="J158" s="45">
        <f t="shared" si="45"/>
        <v>63750000</v>
      </c>
      <c r="K158" s="46">
        <f t="shared" si="57"/>
        <v>0</v>
      </c>
      <c r="L158" s="46">
        <f t="shared" si="57"/>
        <v>5000000</v>
      </c>
      <c r="M158" s="45">
        <f t="shared" si="57"/>
        <v>0</v>
      </c>
      <c r="N158" s="119">
        <f t="shared" si="57"/>
        <v>0</v>
      </c>
      <c r="O158" s="46">
        <f t="shared" si="57"/>
        <v>58750000</v>
      </c>
      <c r="P158" s="45">
        <f t="shared" si="46"/>
        <v>66632220</v>
      </c>
      <c r="Q158" s="7">
        <f t="shared" si="49"/>
        <v>63750000</v>
      </c>
    </row>
    <row r="159" spans="1:17" s="11" customFormat="1" ht="43.35" customHeight="1" x14ac:dyDescent="0.2">
      <c r="A159" s="175" t="s">
        <v>371</v>
      </c>
      <c r="B159" s="184" t="s">
        <v>324</v>
      </c>
      <c r="C159" s="188"/>
      <c r="D159" s="141" t="s">
        <v>325</v>
      </c>
      <c r="E159" s="45">
        <f>E160+E161</f>
        <v>2882220</v>
      </c>
      <c r="F159" s="46">
        <f t="shared" ref="F159:O159" si="58">F160+F161</f>
        <v>2882220</v>
      </c>
      <c r="G159" s="45">
        <f t="shared" si="58"/>
        <v>2267393</v>
      </c>
      <c r="H159" s="45">
        <f t="shared" si="58"/>
        <v>47000</v>
      </c>
      <c r="I159" s="46">
        <f t="shared" si="58"/>
        <v>0</v>
      </c>
      <c r="J159" s="45">
        <f t="shared" si="58"/>
        <v>63750000</v>
      </c>
      <c r="K159" s="46">
        <f t="shared" si="58"/>
        <v>0</v>
      </c>
      <c r="L159" s="46">
        <f t="shared" si="58"/>
        <v>5000000</v>
      </c>
      <c r="M159" s="45">
        <f t="shared" si="58"/>
        <v>0</v>
      </c>
      <c r="N159" s="119">
        <f t="shared" si="58"/>
        <v>0</v>
      </c>
      <c r="O159" s="46">
        <f t="shared" si="58"/>
        <v>58750000</v>
      </c>
      <c r="P159" s="45">
        <f t="shared" si="46"/>
        <v>66632220</v>
      </c>
      <c r="Q159" s="7">
        <f t="shared" si="49"/>
        <v>63750000</v>
      </c>
    </row>
    <row r="160" spans="1:17" s="11" customFormat="1" ht="45.6" customHeight="1" x14ac:dyDescent="0.2">
      <c r="A160" s="176" t="s">
        <v>372</v>
      </c>
      <c r="B160" s="176" t="s">
        <v>373</v>
      </c>
      <c r="C160" s="176" t="s">
        <v>374</v>
      </c>
      <c r="D160" s="34" t="s">
        <v>375</v>
      </c>
      <c r="E160" s="50">
        <f>F160</f>
        <v>0</v>
      </c>
      <c r="F160" s="51"/>
      <c r="G160" s="52"/>
      <c r="H160" s="52"/>
      <c r="I160" s="51"/>
      <c r="J160" s="50">
        <f t="shared" si="45"/>
        <v>63750000</v>
      </c>
      <c r="K160" s="51"/>
      <c r="L160" s="91">
        <v>5000000</v>
      </c>
      <c r="M160" s="105"/>
      <c r="N160" s="105"/>
      <c r="O160" s="201">
        <f>51350000+2000000+5400000</f>
        <v>58750000</v>
      </c>
      <c r="P160" s="53">
        <f t="shared" si="46"/>
        <v>63750000</v>
      </c>
      <c r="Q160" s="7">
        <f t="shared" si="49"/>
        <v>63750000</v>
      </c>
    </row>
    <row r="161" spans="1:19" s="11" customFormat="1" ht="24" customHeight="1" x14ac:dyDescent="0.2">
      <c r="A161" s="176" t="s">
        <v>482</v>
      </c>
      <c r="B161" s="176" t="s">
        <v>326</v>
      </c>
      <c r="C161" s="176" t="s">
        <v>327</v>
      </c>
      <c r="D161" s="34" t="s">
        <v>328</v>
      </c>
      <c r="E161" s="50">
        <f>F161</f>
        <v>2882220</v>
      </c>
      <c r="F161" s="51">
        <v>2882220</v>
      </c>
      <c r="G161" s="52">
        <v>2267393</v>
      </c>
      <c r="H161" s="52">
        <v>47000</v>
      </c>
      <c r="I161" s="51"/>
      <c r="J161" s="50">
        <f t="shared" si="45"/>
        <v>0</v>
      </c>
      <c r="K161" s="51"/>
      <c r="L161" s="51"/>
      <c r="M161" s="52"/>
      <c r="N161" s="52"/>
      <c r="O161" s="51"/>
      <c r="P161" s="50">
        <f t="shared" si="46"/>
        <v>2882220</v>
      </c>
      <c r="Q161" s="7">
        <f t="shared" si="49"/>
        <v>0</v>
      </c>
    </row>
    <row r="162" spans="1:19" s="8" customFormat="1" ht="39" customHeight="1" x14ac:dyDescent="0.25">
      <c r="A162" s="172" t="s">
        <v>376</v>
      </c>
      <c r="B162" s="173"/>
      <c r="C162" s="172"/>
      <c r="D162" s="30" t="s">
        <v>377</v>
      </c>
      <c r="E162" s="41">
        <f>E163</f>
        <v>5947500</v>
      </c>
      <c r="F162" s="42">
        <f t="shared" ref="F162:O164" si="59">F163</f>
        <v>5947500</v>
      </c>
      <c r="G162" s="41">
        <f t="shared" si="59"/>
        <v>2016000</v>
      </c>
      <c r="H162" s="41">
        <f t="shared" si="59"/>
        <v>62320</v>
      </c>
      <c r="I162" s="42">
        <f t="shared" si="59"/>
        <v>0</v>
      </c>
      <c r="J162" s="41">
        <f t="shared" si="45"/>
        <v>750000</v>
      </c>
      <c r="K162" s="42">
        <f t="shared" si="59"/>
        <v>700000</v>
      </c>
      <c r="L162" s="42">
        <f t="shared" si="59"/>
        <v>24400</v>
      </c>
      <c r="M162" s="41">
        <f t="shared" si="59"/>
        <v>20000</v>
      </c>
      <c r="N162" s="117">
        <f t="shared" si="59"/>
        <v>0</v>
      </c>
      <c r="O162" s="42">
        <f t="shared" si="59"/>
        <v>725600</v>
      </c>
      <c r="P162" s="41">
        <f t="shared" si="46"/>
        <v>6697500</v>
      </c>
      <c r="Q162" s="7">
        <f t="shared" si="49"/>
        <v>50000</v>
      </c>
    </row>
    <row r="163" spans="1:19" s="9" customFormat="1" ht="42" customHeight="1" x14ac:dyDescent="0.2">
      <c r="A163" s="174" t="s">
        <v>378</v>
      </c>
      <c r="B163" s="178"/>
      <c r="C163" s="174"/>
      <c r="D163" s="32" t="s">
        <v>377</v>
      </c>
      <c r="E163" s="43">
        <f>E164</f>
        <v>5947500</v>
      </c>
      <c r="F163" s="44">
        <f t="shared" si="59"/>
        <v>5947500</v>
      </c>
      <c r="G163" s="43">
        <f t="shared" si="59"/>
        <v>2016000</v>
      </c>
      <c r="H163" s="43">
        <f t="shared" si="59"/>
        <v>62320</v>
      </c>
      <c r="I163" s="44">
        <f t="shared" si="59"/>
        <v>0</v>
      </c>
      <c r="J163" s="43">
        <f t="shared" si="45"/>
        <v>750000</v>
      </c>
      <c r="K163" s="44">
        <f t="shared" si="59"/>
        <v>700000</v>
      </c>
      <c r="L163" s="44">
        <f t="shared" si="59"/>
        <v>24400</v>
      </c>
      <c r="M163" s="43">
        <f t="shared" si="59"/>
        <v>20000</v>
      </c>
      <c r="N163" s="118">
        <f t="shared" si="59"/>
        <v>0</v>
      </c>
      <c r="O163" s="44">
        <f t="shared" si="59"/>
        <v>725600</v>
      </c>
      <c r="P163" s="43">
        <f t="shared" si="46"/>
        <v>6697500</v>
      </c>
      <c r="Q163" s="7">
        <f t="shared" si="49"/>
        <v>50000</v>
      </c>
    </row>
    <row r="164" spans="1:19" s="14" customFormat="1" ht="28.5" customHeight="1" x14ac:dyDescent="0.3">
      <c r="A164" s="175" t="s">
        <v>379</v>
      </c>
      <c r="B164" s="175" t="s">
        <v>322</v>
      </c>
      <c r="C164" s="175"/>
      <c r="D164" s="33" t="s">
        <v>323</v>
      </c>
      <c r="E164" s="45">
        <f>E165</f>
        <v>5947500</v>
      </c>
      <c r="F164" s="46">
        <f t="shared" si="59"/>
        <v>5947500</v>
      </c>
      <c r="G164" s="45">
        <f t="shared" si="59"/>
        <v>2016000</v>
      </c>
      <c r="H164" s="45">
        <f t="shared" si="59"/>
        <v>62320</v>
      </c>
      <c r="I164" s="46">
        <f t="shared" si="59"/>
        <v>0</v>
      </c>
      <c r="J164" s="45">
        <f t="shared" si="45"/>
        <v>750000</v>
      </c>
      <c r="K164" s="46">
        <f t="shared" si="59"/>
        <v>700000</v>
      </c>
      <c r="L164" s="46">
        <f t="shared" si="59"/>
        <v>24400</v>
      </c>
      <c r="M164" s="45">
        <f t="shared" si="59"/>
        <v>20000</v>
      </c>
      <c r="N164" s="119">
        <f t="shared" si="59"/>
        <v>0</v>
      </c>
      <c r="O164" s="46">
        <f t="shared" si="59"/>
        <v>725600</v>
      </c>
      <c r="P164" s="45">
        <f t="shared" si="46"/>
        <v>6697500</v>
      </c>
      <c r="Q164" s="7">
        <f t="shared" si="49"/>
        <v>50000</v>
      </c>
    </row>
    <row r="165" spans="1:19" s="11" customFormat="1" ht="58.35" customHeight="1" x14ac:dyDescent="0.2">
      <c r="A165" s="175" t="s">
        <v>380</v>
      </c>
      <c r="B165" s="186" t="s">
        <v>381</v>
      </c>
      <c r="C165" s="175"/>
      <c r="D165" s="33" t="s">
        <v>382</v>
      </c>
      <c r="E165" s="92">
        <f>E167+E166</f>
        <v>5947500</v>
      </c>
      <c r="F165" s="93">
        <f t="shared" ref="F165:O165" si="60">F167+F166</f>
        <v>5947500</v>
      </c>
      <c r="G165" s="92">
        <f t="shared" si="60"/>
        <v>2016000</v>
      </c>
      <c r="H165" s="92">
        <f t="shared" si="60"/>
        <v>62320</v>
      </c>
      <c r="I165" s="93">
        <f t="shared" si="60"/>
        <v>0</v>
      </c>
      <c r="J165" s="92">
        <f t="shared" si="45"/>
        <v>750000</v>
      </c>
      <c r="K165" s="93">
        <f t="shared" si="60"/>
        <v>700000</v>
      </c>
      <c r="L165" s="93">
        <f t="shared" si="60"/>
        <v>24400</v>
      </c>
      <c r="M165" s="92">
        <f t="shared" si="60"/>
        <v>20000</v>
      </c>
      <c r="N165" s="112">
        <f t="shared" si="60"/>
        <v>0</v>
      </c>
      <c r="O165" s="93">
        <f t="shared" si="60"/>
        <v>725600</v>
      </c>
      <c r="P165" s="45">
        <f t="shared" si="46"/>
        <v>6697500</v>
      </c>
      <c r="Q165" s="7">
        <f t="shared" si="49"/>
        <v>50000</v>
      </c>
    </row>
    <row r="166" spans="1:19" s="11" customFormat="1" ht="57" customHeight="1" x14ac:dyDescent="0.3">
      <c r="A166" s="176" t="s">
        <v>383</v>
      </c>
      <c r="B166" s="176" t="s">
        <v>384</v>
      </c>
      <c r="C166" s="176" t="s">
        <v>385</v>
      </c>
      <c r="D166" s="34" t="s">
        <v>386</v>
      </c>
      <c r="E166" s="50">
        <f>F166</f>
        <v>3045000</v>
      </c>
      <c r="F166" s="51">
        <v>3045000</v>
      </c>
      <c r="G166" s="52"/>
      <c r="H166" s="52"/>
      <c r="I166" s="51"/>
      <c r="J166" s="50">
        <f t="shared" si="45"/>
        <v>0</v>
      </c>
      <c r="K166" s="51"/>
      <c r="L166" s="51"/>
      <c r="M166" s="108"/>
      <c r="N166" s="52"/>
      <c r="O166" s="51"/>
      <c r="P166" s="50">
        <f t="shared" si="46"/>
        <v>3045000</v>
      </c>
      <c r="Q166" s="7">
        <f t="shared" si="49"/>
        <v>0</v>
      </c>
      <c r="S166" s="11">
        <f>4348.3+90</f>
        <v>4438.3</v>
      </c>
    </row>
    <row r="167" spans="1:19" s="11" customFormat="1" ht="26.1" customHeight="1" x14ac:dyDescent="0.2">
      <c r="A167" s="176" t="s">
        <v>387</v>
      </c>
      <c r="B167" s="176" t="s">
        <v>388</v>
      </c>
      <c r="C167" s="176" t="s">
        <v>385</v>
      </c>
      <c r="D167" s="34" t="s">
        <v>389</v>
      </c>
      <c r="E167" s="50">
        <f>F167</f>
        <v>2902500</v>
      </c>
      <c r="F167" s="51">
        <v>2902500</v>
      </c>
      <c r="G167" s="52">
        <v>2016000</v>
      </c>
      <c r="H167" s="52">
        <v>62320</v>
      </c>
      <c r="I167" s="51"/>
      <c r="J167" s="50">
        <f>L167+O167</f>
        <v>750000</v>
      </c>
      <c r="K167" s="51">
        <v>700000</v>
      </c>
      <c r="L167" s="51">
        <v>24400</v>
      </c>
      <c r="M167" s="146">
        <v>20000</v>
      </c>
      <c r="N167" s="52"/>
      <c r="O167" s="51">
        <f>25600+700000</f>
        <v>725600</v>
      </c>
      <c r="P167" s="50">
        <f t="shared" si="46"/>
        <v>3652500</v>
      </c>
      <c r="Q167" s="7">
        <f t="shared" si="49"/>
        <v>50000</v>
      </c>
    </row>
    <row r="168" spans="1:19" s="8" customFormat="1" ht="30" customHeight="1" x14ac:dyDescent="0.25">
      <c r="A168" s="172" t="s">
        <v>390</v>
      </c>
      <c r="B168" s="173"/>
      <c r="C168" s="172"/>
      <c r="D168" s="30" t="s">
        <v>391</v>
      </c>
      <c r="E168" s="41">
        <f>E169</f>
        <v>17460870</v>
      </c>
      <c r="F168" s="42">
        <f t="shared" ref="F168:O169" si="61">F169</f>
        <v>17460870</v>
      </c>
      <c r="G168" s="41">
        <f t="shared" si="61"/>
        <v>6784000</v>
      </c>
      <c r="H168" s="41">
        <f t="shared" si="61"/>
        <v>439070</v>
      </c>
      <c r="I168" s="42">
        <f t="shared" si="61"/>
        <v>0</v>
      </c>
      <c r="J168" s="41">
        <f t="shared" si="45"/>
        <v>4578000</v>
      </c>
      <c r="K168" s="42">
        <f t="shared" si="61"/>
        <v>1133000</v>
      </c>
      <c r="L168" s="42">
        <f t="shared" si="61"/>
        <v>3445000</v>
      </c>
      <c r="M168" s="41">
        <f t="shared" si="61"/>
        <v>2376400</v>
      </c>
      <c r="N168" s="41">
        <f t="shared" si="61"/>
        <v>130500</v>
      </c>
      <c r="O168" s="42">
        <f t="shared" si="61"/>
        <v>1133000</v>
      </c>
      <c r="P168" s="41">
        <f t="shared" si="46"/>
        <v>22038870</v>
      </c>
      <c r="Q168" s="7">
        <f t="shared" si="49"/>
        <v>3445000</v>
      </c>
    </row>
    <row r="169" spans="1:19" s="9" customFormat="1" ht="30" customHeight="1" x14ac:dyDescent="0.2">
      <c r="A169" s="174" t="s">
        <v>392</v>
      </c>
      <c r="B169" s="178"/>
      <c r="C169" s="174"/>
      <c r="D169" s="32" t="s">
        <v>391</v>
      </c>
      <c r="E169" s="43">
        <f>E170</f>
        <v>17460870</v>
      </c>
      <c r="F169" s="44">
        <f t="shared" si="61"/>
        <v>17460870</v>
      </c>
      <c r="G169" s="43">
        <f t="shared" si="61"/>
        <v>6784000</v>
      </c>
      <c r="H169" s="43">
        <f t="shared" si="61"/>
        <v>439070</v>
      </c>
      <c r="I169" s="44">
        <f t="shared" si="61"/>
        <v>0</v>
      </c>
      <c r="J169" s="43">
        <f t="shared" si="45"/>
        <v>4578000</v>
      </c>
      <c r="K169" s="44">
        <f t="shared" si="61"/>
        <v>1133000</v>
      </c>
      <c r="L169" s="44">
        <f t="shared" si="61"/>
        <v>3445000</v>
      </c>
      <c r="M169" s="43">
        <f t="shared" si="61"/>
        <v>2376400</v>
      </c>
      <c r="N169" s="43">
        <f t="shared" si="61"/>
        <v>130500</v>
      </c>
      <c r="O169" s="44">
        <f t="shared" si="61"/>
        <v>1133000</v>
      </c>
      <c r="P169" s="43">
        <f t="shared" si="46"/>
        <v>22038870</v>
      </c>
      <c r="Q169" s="7">
        <f t="shared" si="49"/>
        <v>3445000</v>
      </c>
    </row>
    <row r="170" spans="1:19" s="11" customFormat="1" ht="30" customHeight="1" x14ac:dyDescent="0.2">
      <c r="A170" s="175" t="s">
        <v>393</v>
      </c>
      <c r="B170" s="175" t="s">
        <v>19</v>
      </c>
      <c r="C170" s="175"/>
      <c r="D170" s="33" t="s">
        <v>20</v>
      </c>
      <c r="E170" s="45">
        <f>E171+E172</f>
        <v>17460870</v>
      </c>
      <c r="F170" s="46">
        <f t="shared" ref="F170:O170" si="62">F171+F172</f>
        <v>17460870</v>
      </c>
      <c r="G170" s="45">
        <f t="shared" si="62"/>
        <v>6784000</v>
      </c>
      <c r="H170" s="45">
        <f t="shared" si="62"/>
        <v>439070</v>
      </c>
      <c r="I170" s="46">
        <f t="shared" si="62"/>
        <v>0</v>
      </c>
      <c r="J170" s="45">
        <f t="shared" si="45"/>
        <v>4578000</v>
      </c>
      <c r="K170" s="46">
        <f t="shared" si="62"/>
        <v>1133000</v>
      </c>
      <c r="L170" s="46">
        <f t="shared" si="62"/>
        <v>3445000</v>
      </c>
      <c r="M170" s="45">
        <f t="shared" si="62"/>
        <v>2376400</v>
      </c>
      <c r="N170" s="45">
        <f t="shared" si="62"/>
        <v>130500</v>
      </c>
      <c r="O170" s="46">
        <f t="shared" si="62"/>
        <v>1133000</v>
      </c>
      <c r="P170" s="45">
        <f t="shared" si="46"/>
        <v>22038870</v>
      </c>
      <c r="Q170" s="7">
        <f t="shared" si="49"/>
        <v>3445000</v>
      </c>
    </row>
    <row r="171" spans="1:19" s="11" customFormat="1" ht="97.5" customHeight="1" x14ac:dyDescent="0.2">
      <c r="A171" s="176" t="s">
        <v>394</v>
      </c>
      <c r="B171" s="176" t="s">
        <v>22</v>
      </c>
      <c r="C171" s="176" t="s">
        <v>23</v>
      </c>
      <c r="D171" s="34" t="s">
        <v>24</v>
      </c>
      <c r="E171" s="47">
        <f>F171</f>
        <v>4179100</v>
      </c>
      <c r="F171" s="48">
        <v>4179100</v>
      </c>
      <c r="G171" s="49">
        <v>3136000</v>
      </c>
      <c r="H171" s="49">
        <v>172800</v>
      </c>
      <c r="I171" s="48"/>
      <c r="J171" s="47">
        <f t="shared" si="45"/>
        <v>3545000</v>
      </c>
      <c r="K171" s="201">
        <v>100000</v>
      </c>
      <c r="L171" s="48">
        <v>3445000</v>
      </c>
      <c r="M171" s="49">
        <v>2376400</v>
      </c>
      <c r="N171" s="49">
        <v>130500</v>
      </c>
      <c r="O171" s="48">
        <v>100000</v>
      </c>
      <c r="P171" s="47">
        <f t="shared" si="46"/>
        <v>7724100</v>
      </c>
      <c r="Q171" s="7">
        <f t="shared" si="49"/>
        <v>3445000</v>
      </c>
    </row>
    <row r="172" spans="1:19" s="11" customFormat="1" ht="52.35" customHeight="1" x14ac:dyDescent="0.2">
      <c r="A172" s="176" t="s">
        <v>395</v>
      </c>
      <c r="B172" s="176" t="s">
        <v>26</v>
      </c>
      <c r="C172" s="176" t="s">
        <v>27</v>
      </c>
      <c r="D172" s="34" t="s">
        <v>28</v>
      </c>
      <c r="E172" s="50">
        <f>F172</f>
        <v>13281770</v>
      </c>
      <c r="F172" s="51">
        <v>13281770</v>
      </c>
      <c r="G172" s="52">
        <v>3648000</v>
      </c>
      <c r="H172" s="52">
        <v>266270</v>
      </c>
      <c r="I172" s="51"/>
      <c r="J172" s="50">
        <f t="shared" si="45"/>
        <v>1033000</v>
      </c>
      <c r="K172" s="201">
        <v>1033000</v>
      </c>
      <c r="L172" s="51"/>
      <c r="M172" s="52"/>
      <c r="N172" s="52"/>
      <c r="O172" s="51">
        <v>1033000</v>
      </c>
      <c r="P172" s="50">
        <f t="shared" si="46"/>
        <v>14314770</v>
      </c>
      <c r="Q172" s="7">
        <f t="shared" si="49"/>
        <v>0</v>
      </c>
    </row>
    <row r="173" spans="1:19" s="8" customFormat="1" ht="30" customHeight="1" x14ac:dyDescent="0.25">
      <c r="A173" s="172" t="s">
        <v>396</v>
      </c>
      <c r="B173" s="173"/>
      <c r="C173" s="172"/>
      <c r="D173" s="30" t="s">
        <v>397</v>
      </c>
      <c r="E173" s="41">
        <f>E174</f>
        <v>15000000</v>
      </c>
      <c r="F173" s="42">
        <f t="shared" ref="F173:O173" si="63">F174</f>
        <v>0</v>
      </c>
      <c r="G173" s="41">
        <f t="shared" si="63"/>
        <v>0</v>
      </c>
      <c r="H173" s="41">
        <f t="shared" si="63"/>
        <v>0</v>
      </c>
      <c r="I173" s="42">
        <f t="shared" si="63"/>
        <v>0</v>
      </c>
      <c r="J173" s="41">
        <f t="shared" si="45"/>
        <v>85000000</v>
      </c>
      <c r="K173" s="42">
        <f t="shared" si="63"/>
        <v>85000000</v>
      </c>
      <c r="L173" s="42">
        <f t="shared" si="63"/>
        <v>0</v>
      </c>
      <c r="M173" s="41">
        <f t="shared" si="63"/>
        <v>0</v>
      </c>
      <c r="N173" s="117">
        <f t="shared" si="63"/>
        <v>0</v>
      </c>
      <c r="O173" s="42">
        <f t="shared" si="63"/>
        <v>85000000</v>
      </c>
      <c r="P173" s="41">
        <f t="shared" si="46"/>
        <v>100000000</v>
      </c>
      <c r="Q173" s="7">
        <f t="shared" si="49"/>
        <v>0</v>
      </c>
    </row>
    <row r="174" spans="1:19" s="9" customFormat="1" ht="36.6" customHeight="1" x14ac:dyDescent="0.2">
      <c r="A174" s="174" t="s">
        <v>398</v>
      </c>
      <c r="B174" s="178"/>
      <c r="C174" s="174"/>
      <c r="D174" s="32" t="s">
        <v>397</v>
      </c>
      <c r="E174" s="43">
        <f t="shared" ref="E174:O174" si="64">E178+E175</f>
        <v>15000000</v>
      </c>
      <c r="F174" s="44">
        <f t="shared" si="64"/>
        <v>0</v>
      </c>
      <c r="G174" s="43">
        <f t="shared" si="64"/>
        <v>0</v>
      </c>
      <c r="H174" s="43">
        <f t="shared" si="64"/>
        <v>0</v>
      </c>
      <c r="I174" s="44">
        <f t="shared" si="64"/>
        <v>0</v>
      </c>
      <c r="J174" s="43">
        <f t="shared" si="45"/>
        <v>85000000</v>
      </c>
      <c r="K174" s="44">
        <f t="shared" si="64"/>
        <v>85000000</v>
      </c>
      <c r="L174" s="44">
        <f t="shared" si="64"/>
        <v>0</v>
      </c>
      <c r="M174" s="43">
        <f t="shared" si="64"/>
        <v>0</v>
      </c>
      <c r="N174" s="118">
        <f t="shared" si="64"/>
        <v>0</v>
      </c>
      <c r="O174" s="44">
        <f t="shared" si="64"/>
        <v>85000000</v>
      </c>
      <c r="P174" s="43">
        <f t="shared" si="46"/>
        <v>100000000</v>
      </c>
      <c r="Q174" s="7">
        <f t="shared" si="49"/>
        <v>0</v>
      </c>
    </row>
    <row r="175" spans="1:19" s="15" customFormat="1" ht="32.85" customHeight="1" x14ac:dyDescent="0.3">
      <c r="A175" s="174" t="s">
        <v>399</v>
      </c>
      <c r="B175" s="174" t="s">
        <v>84</v>
      </c>
      <c r="C175" s="174"/>
      <c r="D175" s="40" t="s">
        <v>85</v>
      </c>
      <c r="E175" s="43">
        <f t="shared" ref="E175:O176" si="65">E176</f>
        <v>0</v>
      </c>
      <c r="F175" s="44">
        <f t="shared" si="65"/>
        <v>0</v>
      </c>
      <c r="G175" s="43">
        <f t="shared" si="65"/>
        <v>0</v>
      </c>
      <c r="H175" s="43">
        <f t="shared" si="65"/>
        <v>0</v>
      </c>
      <c r="I175" s="44">
        <f t="shared" si="65"/>
        <v>0</v>
      </c>
      <c r="J175" s="43">
        <f t="shared" si="45"/>
        <v>85000000</v>
      </c>
      <c r="K175" s="44">
        <f t="shared" si="65"/>
        <v>85000000</v>
      </c>
      <c r="L175" s="44">
        <f t="shared" si="65"/>
        <v>0</v>
      </c>
      <c r="M175" s="43">
        <f t="shared" si="65"/>
        <v>0</v>
      </c>
      <c r="N175" s="118">
        <f t="shared" si="65"/>
        <v>0</v>
      </c>
      <c r="O175" s="44">
        <f t="shared" si="65"/>
        <v>85000000</v>
      </c>
      <c r="P175" s="43">
        <f t="shared" si="46"/>
        <v>85000000</v>
      </c>
      <c r="Q175" s="7">
        <f t="shared" si="49"/>
        <v>0</v>
      </c>
    </row>
    <row r="176" spans="1:19" s="15" customFormat="1" ht="23.85" customHeight="1" x14ac:dyDescent="0.3">
      <c r="A176" s="174" t="s">
        <v>400</v>
      </c>
      <c r="B176" s="174" t="s">
        <v>87</v>
      </c>
      <c r="C176" s="178"/>
      <c r="D176" s="40" t="s">
        <v>88</v>
      </c>
      <c r="E176" s="43">
        <f t="shared" si="65"/>
        <v>0</v>
      </c>
      <c r="F176" s="44">
        <f t="shared" si="65"/>
        <v>0</v>
      </c>
      <c r="G176" s="43">
        <f t="shared" si="65"/>
        <v>0</v>
      </c>
      <c r="H176" s="43">
        <f t="shared" si="65"/>
        <v>0</v>
      </c>
      <c r="I176" s="44">
        <f t="shared" si="65"/>
        <v>0</v>
      </c>
      <c r="J176" s="43">
        <f t="shared" si="45"/>
        <v>85000000</v>
      </c>
      <c r="K176" s="44">
        <f t="shared" si="65"/>
        <v>85000000</v>
      </c>
      <c r="L176" s="44">
        <f t="shared" si="65"/>
        <v>0</v>
      </c>
      <c r="M176" s="43">
        <f t="shared" si="65"/>
        <v>0</v>
      </c>
      <c r="N176" s="118">
        <f t="shared" si="65"/>
        <v>0</v>
      </c>
      <c r="O176" s="44">
        <f t="shared" si="65"/>
        <v>85000000</v>
      </c>
      <c r="P176" s="43">
        <f t="shared" si="46"/>
        <v>85000000</v>
      </c>
      <c r="Q176" s="7">
        <f t="shared" si="49"/>
        <v>0</v>
      </c>
    </row>
    <row r="177" spans="1:18" s="11" customFormat="1" ht="46.35" customHeight="1" x14ac:dyDescent="0.2">
      <c r="A177" s="176" t="s">
        <v>401</v>
      </c>
      <c r="B177" s="176" t="s">
        <v>402</v>
      </c>
      <c r="C177" s="176" t="s">
        <v>158</v>
      </c>
      <c r="D177" s="34" t="s">
        <v>403</v>
      </c>
      <c r="E177" s="106">
        <f>F177</f>
        <v>0</v>
      </c>
      <c r="F177" s="51"/>
      <c r="G177" s="52"/>
      <c r="H177" s="52"/>
      <c r="I177" s="51"/>
      <c r="J177" s="50">
        <f t="shared" si="45"/>
        <v>85000000</v>
      </c>
      <c r="K177" s="51">
        <v>85000000</v>
      </c>
      <c r="L177" s="51"/>
      <c r="M177" s="52"/>
      <c r="N177" s="52"/>
      <c r="O177" s="51">
        <v>85000000</v>
      </c>
      <c r="P177" s="50">
        <f t="shared" si="46"/>
        <v>85000000</v>
      </c>
      <c r="Q177" s="7">
        <f t="shared" si="49"/>
        <v>0</v>
      </c>
    </row>
    <row r="178" spans="1:18" s="11" customFormat="1" ht="27" customHeight="1" x14ac:dyDescent="0.2">
      <c r="A178" s="175" t="s">
        <v>404</v>
      </c>
      <c r="B178" s="175">
        <v>8000</v>
      </c>
      <c r="C178" s="175"/>
      <c r="D178" s="33" t="s">
        <v>323</v>
      </c>
      <c r="E178" s="45">
        <f>E179</f>
        <v>15000000</v>
      </c>
      <c r="F178" s="46">
        <f t="shared" ref="F178:O178" si="66">F179</f>
        <v>0</v>
      </c>
      <c r="G178" s="45">
        <f t="shared" si="66"/>
        <v>0</v>
      </c>
      <c r="H178" s="45">
        <f t="shared" si="66"/>
        <v>0</v>
      </c>
      <c r="I178" s="46">
        <f t="shared" si="66"/>
        <v>0</v>
      </c>
      <c r="J178" s="45">
        <f t="shared" si="66"/>
        <v>0</v>
      </c>
      <c r="K178" s="46">
        <f t="shared" si="66"/>
        <v>0</v>
      </c>
      <c r="L178" s="46">
        <f t="shared" si="66"/>
        <v>0</v>
      </c>
      <c r="M178" s="45">
        <f t="shared" si="66"/>
        <v>0</v>
      </c>
      <c r="N178" s="119">
        <f t="shared" si="66"/>
        <v>0</v>
      </c>
      <c r="O178" s="46">
        <f t="shared" si="66"/>
        <v>0</v>
      </c>
      <c r="P178" s="45">
        <f t="shared" si="46"/>
        <v>15000000</v>
      </c>
      <c r="Q178" s="7">
        <f t="shared" si="49"/>
        <v>0</v>
      </c>
    </row>
    <row r="179" spans="1:18" s="11" customFormat="1" ht="27" customHeight="1" x14ac:dyDescent="0.2">
      <c r="A179" s="176" t="s">
        <v>405</v>
      </c>
      <c r="B179" s="176" t="s">
        <v>406</v>
      </c>
      <c r="C179" s="176" t="s">
        <v>27</v>
      </c>
      <c r="D179" s="34" t="s">
        <v>407</v>
      </c>
      <c r="E179" s="106">
        <v>15000000</v>
      </c>
      <c r="F179" s="51"/>
      <c r="G179" s="52"/>
      <c r="H179" s="52"/>
      <c r="I179" s="51"/>
      <c r="J179" s="50">
        <f t="shared" si="45"/>
        <v>0</v>
      </c>
      <c r="K179" s="51"/>
      <c r="L179" s="51"/>
      <c r="M179" s="52"/>
      <c r="N179" s="52"/>
      <c r="O179" s="51"/>
      <c r="P179" s="50">
        <f t="shared" si="46"/>
        <v>15000000</v>
      </c>
      <c r="Q179" s="7">
        <f t="shared" si="49"/>
        <v>0</v>
      </c>
    </row>
    <row r="180" spans="1:18" s="21" customFormat="1" ht="39.6" customHeight="1" x14ac:dyDescent="0.3">
      <c r="A180" s="154" t="s">
        <v>472</v>
      </c>
      <c r="B180" s="154" t="s">
        <v>472</v>
      </c>
      <c r="C180" s="154" t="s">
        <v>472</v>
      </c>
      <c r="D180" s="153" t="s">
        <v>408</v>
      </c>
      <c r="E180" s="109">
        <f>E173+E168+E162+E156+E150+E144+E138+E133+E120+E96+E78+E73+E61+E39+E23+E17+E12</f>
        <v>2448744513</v>
      </c>
      <c r="F180" s="110">
        <f>F173+F168+F162+F156+F150+F144+F138+F133+F120+F96+F78+F73+F61+F39+F23+F17+F12</f>
        <v>2433744513</v>
      </c>
      <c r="G180" s="109">
        <f>G173+G168+G162+G156+G150+G144+G138+G133+G120+G96+G78+G73+G61+G39+G23+G17+G12</f>
        <v>758905121</v>
      </c>
      <c r="H180" s="109">
        <f>H173+H168+H162+H156+H150+H144+H138+H133+H120+H96+H78+H73+H61+H39+H23+H17+H12</f>
        <v>133106399</v>
      </c>
      <c r="I180" s="110">
        <f>I173+I168+I162+I156+I150+I144+I138+I133+I120+I96+I78+I73+I61+I39+I23+I17+I12</f>
        <v>0</v>
      </c>
      <c r="J180" s="109">
        <f t="shared" si="45"/>
        <v>1765943180</v>
      </c>
      <c r="K180" s="110">
        <f>K173+K168+K162+K156+K150+K144+K138+K133+K120+K96+K78+K73+K61+K39+K23+K17+K12</f>
        <v>257033000</v>
      </c>
      <c r="L180" s="110">
        <f>L173+L168+L162+L156+L150+L144+L138+L133+L120+L96+L78+L73+L61+L39+L23+L17+L12</f>
        <v>398021309</v>
      </c>
      <c r="M180" s="109">
        <f>M173+M168+M162+M156+M150+M144+M138+M133+M120+M96+M78+M73+M61+M39+M23+M17+M12</f>
        <v>14870209</v>
      </c>
      <c r="N180" s="128">
        <f>N173+N168+N162+N156+N150+N144+N138+N133+N120+N96+N78+N73+N61+N39+N23+N17+N12</f>
        <v>6276417</v>
      </c>
      <c r="O180" s="110">
        <f>O173+O168+O162+O156+O150+O144+O138+O133+O120+O96+O78+O73+O61+O39+O23+O17+O12</f>
        <v>1367921871</v>
      </c>
      <c r="P180" s="109">
        <f t="shared" si="46"/>
        <v>4214687693</v>
      </c>
      <c r="Q180" s="7">
        <f t="shared" si="49"/>
        <v>1508910180</v>
      </c>
      <c r="R180" s="145"/>
    </row>
    <row r="181" spans="1:18" s="8" customFormat="1" ht="51.6" customHeight="1" x14ac:dyDescent="0.25">
      <c r="A181" s="172" t="s">
        <v>46</v>
      </c>
      <c r="B181" s="173"/>
      <c r="C181" s="172"/>
      <c r="D181" s="30" t="s">
        <v>47</v>
      </c>
      <c r="E181" s="41">
        <f t="shared" ref="E181:J183" si="67">E182</f>
        <v>62243600</v>
      </c>
      <c r="F181" s="42">
        <f t="shared" si="67"/>
        <v>55028600</v>
      </c>
      <c r="G181" s="41">
        <f t="shared" si="67"/>
        <v>0</v>
      </c>
      <c r="H181" s="41">
        <f t="shared" si="67"/>
        <v>0</v>
      </c>
      <c r="I181" s="42">
        <f t="shared" si="67"/>
        <v>7215000</v>
      </c>
      <c r="J181" s="41">
        <f t="shared" si="45"/>
        <v>0</v>
      </c>
      <c r="K181" s="42">
        <f t="shared" ref="K181:O183" si="68">K182</f>
        <v>0</v>
      </c>
      <c r="L181" s="42">
        <f t="shared" si="68"/>
        <v>0</v>
      </c>
      <c r="M181" s="41">
        <f t="shared" si="68"/>
        <v>0</v>
      </c>
      <c r="N181" s="117">
        <f t="shared" si="68"/>
        <v>0</v>
      </c>
      <c r="O181" s="42">
        <f t="shared" si="68"/>
        <v>0</v>
      </c>
      <c r="P181" s="41">
        <f t="shared" si="46"/>
        <v>62243600</v>
      </c>
      <c r="Q181" s="7">
        <f t="shared" si="49"/>
        <v>0</v>
      </c>
    </row>
    <row r="182" spans="1:18" s="9" customFormat="1" ht="49.5" customHeight="1" x14ac:dyDescent="0.2">
      <c r="A182" s="174" t="s">
        <v>48</v>
      </c>
      <c r="B182" s="174"/>
      <c r="C182" s="174"/>
      <c r="D182" s="32" t="s">
        <v>47</v>
      </c>
      <c r="E182" s="43">
        <f t="shared" si="67"/>
        <v>62243600</v>
      </c>
      <c r="F182" s="44">
        <f t="shared" si="67"/>
        <v>55028600</v>
      </c>
      <c r="G182" s="43">
        <f t="shared" si="67"/>
        <v>0</v>
      </c>
      <c r="H182" s="43">
        <f t="shared" si="67"/>
        <v>0</v>
      </c>
      <c r="I182" s="44">
        <f t="shared" si="67"/>
        <v>7215000</v>
      </c>
      <c r="J182" s="43">
        <f t="shared" si="45"/>
        <v>0</v>
      </c>
      <c r="K182" s="44">
        <f t="shared" si="68"/>
        <v>0</v>
      </c>
      <c r="L182" s="44">
        <f t="shared" si="68"/>
        <v>0</v>
      </c>
      <c r="M182" s="43">
        <f t="shared" si="68"/>
        <v>0</v>
      </c>
      <c r="N182" s="118">
        <f t="shared" si="68"/>
        <v>0</v>
      </c>
      <c r="O182" s="44">
        <f t="shared" si="68"/>
        <v>0</v>
      </c>
      <c r="P182" s="43">
        <f t="shared" si="46"/>
        <v>62243600</v>
      </c>
      <c r="Q182" s="7">
        <f t="shared" si="49"/>
        <v>0</v>
      </c>
    </row>
    <row r="183" spans="1:18" s="11" customFormat="1" ht="30" customHeight="1" x14ac:dyDescent="0.2">
      <c r="A183" s="175" t="s">
        <v>409</v>
      </c>
      <c r="B183" s="175" t="s">
        <v>410</v>
      </c>
      <c r="C183" s="175"/>
      <c r="D183" s="33" t="s">
        <v>411</v>
      </c>
      <c r="E183" s="45">
        <f>E184</f>
        <v>62243600</v>
      </c>
      <c r="F183" s="46">
        <f t="shared" si="67"/>
        <v>55028600</v>
      </c>
      <c r="G183" s="45">
        <f t="shared" si="67"/>
        <v>0</v>
      </c>
      <c r="H183" s="45">
        <f t="shared" si="67"/>
        <v>0</v>
      </c>
      <c r="I183" s="46">
        <f t="shared" si="67"/>
        <v>7215000</v>
      </c>
      <c r="J183" s="45">
        <f t="shared" si="67"/>
        <v>0</v>
      </c>
      <c r="K183" s="46">
        <f t="shared" si="68"/>
        <v>0</v>
      </c>
      <c r="L183" s="46">
        <f t="shared" si="68"/>
        <v>0</v>
      </c>
      <c r="M183" s="45">
        <f t="shared" si="68"/>
        <v>0</v>
      </c>
      <c r="N183" s="119">
        <f t="shared" si="68"/>
        <v>0</v>
      </c>
      <c r="O183" s="46">
        <f t="shared" si="68"/>
        <v>0</v>
      </c>
      <c r="P183" s="45">
        <f t="shared" ref="P183:P214" si="69">J183+E183</f>
        <v>62243600</v>
      </c>
      <c r="Q183" s="7">
        <f t="shared" si="49"/>
        <v>0</v>
      </c>
    </row>
    <row r="184" spans="1:18" s="9" customFormat="1" ht="87" customHeight="1" x14ac:dyDescent="0.2">
      <c r="A184" s="174" t="s">
        <v>450</v>
      </c>
      <c r="B184" s="174" t="s">
        <v>451</v>
      </c>
      <c r="C184" s="174"/>
      <c r="D184" s="40" t="s">
        <v>433</v>
      </c>
      <c r="E184" s="43">
        <f>E185+E186</f>
        <v>62243600</v>
      </c>
      <c r="F184" s="44">
        <f t="shared" ref="F184:O184" si="70">F185+F186</f>
        <v>55028600</v>
      </c>
      <c r="G184" s="43">
        <f t="shared" si="70"/>
        <v>0</v>
      </c>
      <c r="H184" s="43">
        <f t="shared" si="70"/>
        <v>0</v>
      </c>
      <c r="I184" s="44">
        <f t="shared" si="70"/>
        <v>7215000</v>
      </c>
      <c r="J184" s="43">
        <f t="shared" ref="J184:J214" si="71">L184+O184</f>
        <v>0</v>
      </c>
      <c r="K184" s="44">
        <f t="shared" si="70"/>
        <v>0</v>
      </c>
      <c r="L184" s="44">
        <f t="shared" si="70"/>
        <v>0</v>
      </c>
      <c r="M184" s="43">
        <f t="shared" si="70"/>
        <v>0</v>
      </c>
      <c r="N184" s="118">
        <f t="shared" si="70"/>
        <v>0</v>
      </c>
      <c r="O184" s="44">
        <f t="shared" si="70"/>
        <v>0</v>
      </c>
      <c r="P184" s="43">
        <f t="shared" si="69"/>
        <v>62243600</v>
      </c>
      <c r="Q184" s="7">
        <f t="shared" si="49"/>
        <v>0</v>
      </c>
    </row>
    <row r="185" spans="1:18" s="11" customFormat="1" ht="63" customHeight="1" x14ac:dyDescent="0.2">
      <c r="A185" s="176" t="s">
        <v>452</v>
      </c>
      <c r="B185" s="176" t="s">
        <v>454</v>
      </c>
      <c r="C185" s="176" t="s">
        <v>26</v>
      </c>
      <c r="D185" s="34" t="s">
        <v>434</v>
      </c>
      <c r="E185" s="50">
        <f>F185</f>
        <v>41578000</v>
      </c>
      <c r="F185" s="51">
        <v>41578000</v>
      </c>
      <c r="G185" s="52"/>
      <c r="H185" s="52"/>
      <c r="I185" s="51"/>
      <c r="J185" s="50">
        <f t="shared" si="71"/>
        <v>0</v>
      </c>
      <c r="K185" s="135"/>
      <c r="L185" s="51"/>
      <c r="M185" s="52"/>
      <c r="N185" s="52"/>
      <c r="O185" s="134"/>
      <c r="P185" s="50">
        <f t="shared" si="69"/>
        <v>41578000</v>
      </c>
      <c r="Q185" s="7">
        <f t="shared" si="49"/>
        <v>0</v>
      </c>
    </row>
    <row r="186" spans="1:18" s="11" customFormat="1" ht="87.6" customHeight="1" x14ac:dyDescent="0.2">
      <c r="A186" s="176" t="s">
        <v>453</v>
      </c>
      <c r="B186" s="176" t="s">
        <v>455</v>
      </c>
      <c r="C186" s="176" t="s">
        <v>26</v>
      </c>
      <c r="D186" s="34" t="s">
        <v>435</v>
      </c>
      <c r="E186" s="106">
        <f>F186+I186</f>
        <v>20665600</v>
      </c>
      <c r="F186" s="91">
        <v>13450600</v>
      </c>
      <c r="G186" s="105"/>
      <c r="H186" s="105"/>
      <c r="I186" s="91">
        <v>7215000</v>
      </c>
      <c r="J186" s="50">
        <f t="shared" si="71"/>
        <v>0</v>
      </c>
      <c r="K186" s="135"/>
      <c r="L186" s="51"/>
      <c r="M186" s="52"/>
      <c r="N186" s="52"/>
      <c r="O186" s="134"/>
      <c r="P186" s="50">
        <f t="shared" si="69"/>
        <v>20665600</v>
      </c>
      <c r="Q186" s="7">
        <f t="shared" si="49"/>
        <v>0</v>
      </c>
    </row>
    <row r="187" spans="1:18" s="155" customFormat="1" ht="38.85" customHeight="1" x14ac:dyDescent="0.25">
      <c r="A187" s="172" t="s">
        <v>93</v>
      </c>
      <c r="B187" s="173"/>
      <c r="C187" s="172"/>
      <c r="D187" s="30" t="s">
        <v>94</v>
      </c>
      <c r="E187" s="41">
        <f t="shared" ref="E187:I190" si="72">E188</f>
        <v>7234100</v>
      </c>
      <c r="F187" s="42">
        <f t="shared" si="72"/>
        <v>7234100</v>
      </c>
      <c r="G187" s="41">
        <f t="shared" si="72"/>
        <v>0</v>
      </c>
      <c r="H187" s="41">
        <f t="shared" si="72"/>
        <v>0</v>
      </c>
      <c r="I187" s="42">
        <f t="shared" si="72"/>
        <v>0</v>
      </c>
      <c r="J187" s="41">
        <f>L187+O187</f>
        <v>0</v>
      </c>
      <c r="K187" s="42">
        <f t="shared" ref="K187:O190" si="73">K188</f>
        <v>0</v>
      </c>
      <c r="L187" s="42">
        <f t="shared" si="73"/>
        <v>0</v>
      </c>
      <c r="M187" s="41">
        <f t="shared" si="73"/>
        <v>0</v>
      </c>
      <c r="N187" s="117">
        <f t="shared" si="73"/>
        <v>0</v>
      </c>
      <c r="O187" s="42">
        <f t="shared" si="73"/>
        <v>0</v>
      </c>
      <c r="P187" s="41">
        <f>J187+E187</f>
        <v>7234100</v>
      </c>
      <c r="Q187" s="156">
        <f>J187-K187</f>
        <v>0</v>
      </c>
    </row>
    <row r="188" spans="1:18" s="157" customFormat="1" ht="38.85" customHeight="1" x14ac:dyDescent="0.2">
      <c r="A188" s="174" t="s">
        <v>95</v>
      </c>
      <c r="B188" s="174"/>
      <c r="C188" s="174"/>
      <c r="D188" s="32" t="s">
        <v>94</v>
      </c>
      <c r="E188" s="43">
        <f t="shared" si="72"/>
        <v>7234100</v>
      </c>
      <c r="F188" s="44">
        <f t="shared" si="72"/>
        <v>7234100</v>
      </c>
      <c r="G188" s="43">
        <f t="shared" si="72"/>
        <v>0</v>
      </c>
      <c r="H188" s="43">
        <f t="shared" si="72"/>
        <v>0</v>
      </c>
      <c r="I188" s="44">
        <f t="shared" si="72"/>
        <v>0</v>
      </c>
      <c r="J188" s="43">
        <f>L188+O188</f>
        <v>0</v>
      </c>
      <c r="K188" s="44">
        <f t="shared" si="73"/>
        <v>0</v>
      </c>
      <c r="L188" s="44">
        <f t="shared" si="73"/>
        <v>0</v>
      </c>
      <c r="M188" s="43">
        <f t="shared" si="73"/>
        <v>0</v>
      </c>
      <c r="N188" s="118">
        <f t="shared" si="73"/>
        <v>0</v>
      </c>
      <c r="O188" s="44">
        <f t="shared" si="73"/>
        <v>0</v>
      </c>
      <c r="P188" s="43">
        <f>J188+E188</f>
        <v>7234100</v>
      </c>
      <c r="Q188" s="156">
        <f>J188-K188</f>
        <v>0</v>
      </c>
    </row>
    <row r="189" spans="1:18" s="11" customFormat="1" ht="31.35" customHeight="1" x14ac:dyDescent="0.2">
      <c r="A189" s="175" t="s">
        <v>475</v>
      </c>
      <c r="B189" s="175" t="s">
        <v>410</v>
      </c>
      <c r="C189" s="175"/>
      <c r="D189" s="158" t="s">
        <v>411</v>
      </c>
      <c r="E189" s="159">
        <f t="shared" si="72"/>
        <v>7234100</v>
      </c>
      <c r="F189" s="160">
        <f t="shared" si="72"/>
        <v>7234100</v>
      </c>
      <c r="G189" s="159">
        <f t="shared" si="72"/>
        <v>0</v>
      </c>
      <c r="H189" s="159">
        <f t="shared" si="72"/>
        <v>0</v>
      </c>
      <c r="I189" s="160">
        <f t="shared" si="72"/>
        <v>0</v>
      </c>
      <c r="J189" s="159">
        <f>L189+O189</f>
        <v>0</v>
      </c>
      <c r="K189" s="161">
        <f t="shared" si="73"/>
        <v>0</v>
      </c>
      <c r="L189" s="160">
        <f t="shared" si="73"/>
        <v>0</v>
      </c>
      <c r="M189" s="159">
        <f t="shared" si="73"/>
        <v>0</v>
      </c>
      <c r="N189" s="162">
        <f t="shared" si="73"/>
        <v>0</v>
      </c>
      <c r="O189" s="161">
        <f t="shared" si="73"/>
        <v>0</v>
      </c>
      <c r="P189" s="159">
        <f>J189+E189</f>
        <v>7234100</v>
      </c>
      <c r="Q189" s="7">
        <f>J189-K189</f>
        <v>0</v>
      </c>
    </row>
    <row r="190" spans="1:18" s="11" customFormat="1" ht="92.85" customHeight="1" x14ac:dyDescent="0.2">
      <c r="A190" s="175" t="s">
        <v>476</v>
      </c>
      <c r="B190" s="175" t="s">
        <v>477</v>
      </c>
      <c r="C190" s="175"/>
      <c r="D190" s="158" t="s">
        <v>478</v>
      </c>
      <c r="E190" s="159">
        <f t="shared" si="72"/>
        <v>7234100</v>
      </c>
      <c r="F190" s="160">
        <f t="shared" si="72"/>
        <v>7234100</v>
      </c>
      <c r="G190" s="159">
        <f t="shared" si="72"/>
        <v>0</v>
      </c>
      <c r="H190" s="159">
        <f t="shared" si="72"/>
        <v>0</v>
      </c>
      <c r="I190" s="160">
        <f t="shared" si="72"/>
        <v>0</v>
      </c>
      <c r="J190" s="159">
        <f>L190+O190</f>
        <v>0</v>
      </c>
      <c r="K190" s="161">
        <f t="shared" si="73"/>
        <v>0</v>
      </c>
      <c r="L190" s="160">
        <f t="shared" si="73"/>
        <v>0</v>
      </c>
      <c r="M190" s="159">
        <f t="shared" si="73"/>
        <v>0</v>
      </c>
      <c r="N190" s="162">
        <f t="shared" si="73"/>
        <v>0</v>
      </c>
      <c r="O190" s="161">
        <f t="shared" si="73"/>
        <v>0</v>
      </c>
      <c r="P190" s="159">
        <f>J190+E190</f>
        <v>7234100</v>
      </c>
      <c r="Q190" s="7">
        <f>J190-K190</f>
        <v>0</v>
      </c>
    </row>
    <row r="191" spans="1:18" s="11" customFormat="1" ht="66.599999999999994" customHeight="1" x14ac:dyDescent="0.2">
      <c r="A191" s="176" t="s">
        <v>480</v>
      </c>
      <c r="B191" s="176" t="s">
        <v>479</v>
      </c>
      <c r="C191" s="177" t="s">
        <v>26</v>
      </c>
      <c r="D191" s="34" t="s">
        <v>481</v>
      </c>
      <c r="E191" s="106">
        <f>F191</f>
        <v>7234100</v>
      </c>
      <c r="F191" s="91">
        <v>7234100</v>
      </c>
      <c r="G191" s="163"/>
      <c r="H191" s="163"/>
      <c r="I191" s="164"/>
      <c r="J191" s="163">
        <f>L191+O191</f>
        <v>0</v>
      </c>
      <c r="K191" s="165"/>
      <c r="L191" s="164"/>
      <c r="M191" s="163"/>
      <c r="N191" s="166"/>
      <c r="O191" s="165"/>
      <c r="P191" s="163">
        <f>J191+E191</f>
        <v>7234100</v>
      </c>
      <c r="Q191" s="7">
        <f>J191-K191</f>
        <v>0</v>
      </c>
    </row>
    <row r="192" spans="1:18" s="8" customFormat="1" ht="41.85" customHeight="1" x14ac:dyDescent="0.25">
      <c r="A192" s="172" t="s">
        <v>160</v>
      </c>
      <c r="B192" s="173"/>
      <c r="C192" s="172"/>
      <c r="D192" s="30" t="s">
        <v>161</v>
      </c>
      <c r="E192" s="42">
        <f>E193</f>
        <v>34730700</v>
      </c>
      <c r="F192" s="42">
        <f t="shared" ref="F192:O193" si="74">F193</f>
        <v>10460400</v>
      </c>
      <c r="G192" s="41">
        <f t="shared" si="74"/>
        <v>0</v>
      </c>
      <c r="H192" s="41">
        <f t="shared" si="74"/>
        <v>0</v>
      </c>
      <c r="I192" s="42">
        <f t="shared" si="74"/>
        <v>24270300</v>
      </c>
      <c r="J192" s="41">
        <f t="shared" si="74"/>
        <v>0</v>
      </c>
      <c r="K192" s="42">
        <f t="shared" si="74"/>
        <v>0</v>
      </c>
      <c r="L192" s="42">
        <f t="shared" si="74"/>
        <v>0</v>
      </c>
      <c r="M192" s="41">
        <f t="shared" si="74"/>
        <v>0</v>
      </c>
      <c r="N192" s="117">
        <f t="shared" si="74"/>
        <v>0</v>
      </c>
      <c r="O192" s="42">
        <f t="shared" si="74"/>
        <v>0</v>
      </c>
      <c r="P192" s="41">
        <f t="shared" si="69"/>
        <v>34730700</v>
      </c>
      <c r="Q192" s="7">
        <f t="shared" si="49"/>
        <v>0</v>
      </c>
    </row>
    <row r="193" spans="1:25" s="9" customFormat="1" ht="46.35" customHeight="1" x14ac:dyDescent="0.2">
      <c r="A193" s="174" t="s">
        <v>162</v>
      </c>
      <c r="B193" s="178"/>
      <c r="C193" s="174"/>
      <c r="D193" s="32" t="s">
        <v>161</v>
      </c>
      <c r="E193" s="44">
        <f>E194</f>
        <v>34730700</v>
      </c>
      <c r="F193" s="44">
        <f t="shared" si="74"/>
        <v>10460400</v>
      </c>
      <c r="G193" s="43">
        <f t="shared" si="74"/>
        <v>0</v>
      </c>
      <c r="H193" s="43">
        <f t="shared" si="74"/>
        <v>0</v>
      </c>
      <c r="I193" s="44">
        <f t="shared" si="74"/>
        <v>24270300</v>
      </c>
      <c r="J193" s="43">
        <f t="shared" si="74"/>
        <v>0</v>
      </c>
      <c r="K193" s="44">
        <f t="shared" si="74"/>
        <v>0</v>
      </c>
      <c r="L193" s="44">
        <f t="shared" si="74"/>
        <v>0</v>
      </c>
      <c r="M193" s="43">
        <f t="shared" si="74"/>
        <v>0</v>
      </c>
      <c r="N193" s="118">
        <f t="shared" si="74"/>
        <v>0</v>
      </c>
      <c r="O193" s="44">
        <f t="shared" si="74"/>
        <v>0</v>
      </c>
      <c r="P193" s="43">
        <f t="shared" si="69"/>
        <v>34730700</v>
      </c>
      <c r="Q193" s="7">
        <f t="shared" si="49"/>
        <v>0</v>
      </c>
    </row>
    <row r="194" spans="1:25" s="11" customFormat="1" ht="25.35" customHeight="1" x14ac:dyDescent="0.2">
      <c r="A194" s="175" t="s">
        <v>416</v>
      </c>
      <c r="B194" s="175" t="s">
        <v>410</v>
      </c>
      <c r="C194" s="175"/>
      <c r="D194" s="33" t="s">
        <v>411</v>
      </c>
      <c r="E194" s="93">
        <f>E197+E195</f>
        <v>34730700</v>
      </c>
      <c r="F194" s="46">
        <f t="shared" ref="F194:O194" si="75">F197+F195</f>
        <v>10460400</v>
      </c>
      <c r="G194" s="45">
        <f t="shared" si="75"/>
        <v>0</v>
      </c>
      <c r="H194" s="45">
        <f t="shared" si="75"/>
        <v>0</v>
      </c>
      <c r="I194" s="46">
        <f t="shared" si="75"/>
        <v>24270300</v>
      </c>
      <c r="J194" s="45">
        <f t="shared" si="75"/>
        <v>0</v>
      </c>
      <c r="K194" s="46">
        <f t="shared" si="75"/>
        <v>0</v>
      </c>
      <c r="L194" s="46">
        <f t="shared" si="75"/>
        <v>0</v>
      </c>
      <c r="M194" s="45">
        <f t="shared" si="75"/>
        <v>0</v>
      </c>
      <c r="N194" s="119">
        <f t="shared" si="75"/>
        <v>0</v>
      </c>
      <c r="O194" s="46">
        <f t="shared" si="75"/>
        <v>0</v>
      </c>
      <c r="P194" s="46">
        <f t="shared" si="69"/>
        <v>34730700</v>
      </c>
      <c r="Q194" s="7">
        <f t="shared" ref="Q194:Q212" si="76">J194-K194</f>
        <v>0</v>
      </c>
    </row>
    <row r="195" spans="1:25" s="138" customFormat="1" ht="83.85" customHeight="1" x14ac:dyDescent="0.3">
      <c r="A195" s="175" t="s">
        <v>484</v>
      </c>
      <c r="B195" s="175">
        <v>9200</v>
      </c>
      <c r="C195" s="175"/>
      <c r="D195" s="33" t="s">
        <v>432</v>
      </c>
      <c r="E195" s="92">
        <f>E196</f>
        <v>24270300</v>
      </c>
      <c r="F195" s="93">
        <f>F196</f>
        <v>0</v>
      </c>
      <c r="G195" s="92">
        <f>G196</f>
        <v>0</v>
      </c>
      <c r="H195" s="92">
        <f>H196</f>
        <v>0</v>
      </c>
      <c r="I195" s="199">
        <f>I196</f>
        <v>24270300</v>
      </c>
      <c r="J195" s="200">
        <f>L195+O195</f>
        <v>0</v>
      </c>
      <c r="K195" s="199">
        <f>K196</f>
        <v>0</v>
      </c>
      <c r="L195" s="200">
        <f>L196</f>
        <v>0</v>
      </c>
      <c r="M195" s="200">
        <f>M196</f>
        <v>0</v>
      </c>
      <c r="N195" s="199">
        <f>N196</f>
        <v>0</v>
      </c>
      <c r="O195" s="200">
        <f>O196</f>
        <v>0</v>
      </c>
      <c r="P195" s="199">
        <f>J195+E195</f>
        <v>24270300</v>
      </c>
      <c r="Q195" s="7">
        <f>J195-K195</f>
        <v>0</v>
      </c>
      <c r="R195" s="137"/>
      <c r="S195" s="137"/>
      <c r="X195" s="137"/>
      <c r="Y195" s="139"/>
    </row>
    <row r="196" spans="1:25" s="14" customFormat="1" ht="139.5" customHeight="1" x14ac:dyDescent="0.3">
      <c r="A196" s="176" t="s">
        <v>485</v>
      </c>
      <c r="B196" s="176" t="s">
        <v>448</v>
      </c>
      <c r="C196" s="176" t="s">
        <v>26</v>
      </c>
      <c r="D196" s="34" t="s">
        <v>449</v>
      </c>
      <c r="E196" s="47">
        <f>F196+I196</f>
        <v>24270300</v>
      </c>
      <c r="F196" s="48"/>
      <c r="G196" s="49"/>
      <c r="H196" s="49"/>
      <c r="I196" s="195">
        <v>24270300</v>
      </c>
      <c r="J196" s="76">
        <f>L196+O196</f>
        <v>0</v>
      </c>
      <c r="K196" s="77"/>
      <c r="L196" s="75"/>
      <c r="M196" s="75"/>
      <c r="N196" s="77"/>
      <c r="O196" s="75"/>
      <c r="P196" s="78">
        <f>J196+E196</f>
        <v>24270300</v>
      </c>
      <c r="Q196" s="7">
        <f>J196-K196</f>
        <v>0</v>
      </c>
      <c r="R196" s="10"/>
      <c r="S196" s="10"/>
      <c r="X196" s="10"/>
    </row>
    <row r="197" spans="1:25" s="9" customFormat="1" ht="74.849999999999994" customHeight="1" x14ac:dyDescent="0.2">
      <c r="A197" s="174" t="s">
        <v>417</v>
      </c>
      <c r="B197" s="174" t="s">
        <v>412</v>
      </c>
      <c r="C197" s="174"/>
      <c r="D197" s="40" t="s">
        <v>413</v>
      </c>
      <c r="E197" s="43">
        <f>E198</f>
        <v>10460400</v>
      </c>
      <c r="F197" s="44">
        <f>F198</f>
        <v>10460400</v>
      </c>
      <c r="G197" s="43">
        <f>G198</f>
        <v>0</v>
      </c>
      <c r="H197" s="43">
        <f>H198</f>
        <v>0</v>
      </c>
      <c r="I197" s="44">
        <f>I198</f>
        <v>0</v>
      </c>
      <c r="J197" s="43">
        <f t="shared" si="71"/>
        <v>0</v>
      </c>
      <c r="K197" s="44">
        <f>K198</f>
        <v>0</v>
      </c>
      <c r="L197" s="44">
        <f>L198</f>
        <v>0</v>
      </c>
      <c r="M197" s="43">
        <f>M198</f>
        <v>0</v>
      </c>
      <c r="N197" s="118">
        <f>N198</f>
        <v>0</v>
      </c>
      <c r="O197" s="44">
        <f>O198</f>
        <v>0</v>
      </c>
      <c r="P197" s="43">
        <f t="shared" si="69"/>
        <v>10460400</v>
      </c>
      <c r="Q197" s="7">
        <f t="shared" si="76"/>
        <v>0</v>
      </c>
    </row>
    <row r="198" spans="1:25" s="11" customFormat="1" ht="30.75" customHeight="1" x14ac:dyDescent="0.2">
      <c r="A198" s="176" t="s">
        <v>418</v>
      </c>
      <c r="B198" s="176" t="s">
        <v>414</v>
      </c>
      <c r="C198" s="176" t="s">
        <v>26</v>
      </c>
      <c r="D198" s="34" t="s">
        <v>415</v>
      </c>
      <c r="E198" s="50">
        <f>F198</f>
        <v>10460400</v>
      </c>
      <c r="F198" s="51">
        <v>10460400</v>
      </c>
      <c r="G198" s="52"/>
      <c r="H198" s="52"/>
      <c r="I198" s="51"/>
      <c r="J198" s="50">
        <f t="shared" si="71"/>
        <v>0</v>
      </c>
      <c r="K198" s="51"/>
      <c r="L198" s="51"/>
      <c r="M198" s="52"/>
      <c r="N198" s="52"/>
      <c r="O198" s="51"/>
      <c r="P198" s="50">
        <f t="shared" si="69"/>
        <v>10460400</v>
      </c>
      <c r="Q198" s="7">
        <f t="shared" si="76"/>
        <v>0</v>
      </c>
    </row>
    <row r="199" spans="1:25" s="8" customFormat="1" ht="44.45" customHeight="1" x14ac:dyDescent="0.25">
      <c r="A199" s="172" t="s">
        <v>230</v>
      </c>
      <c r="B199" s="173"/>
      <c r="C199" s="172"/>
      <c r="D199" s="30" t="s">
        <v>231</v>
      </c>
      <c r="E199" s="41">
        <f t="shared" ref="E199:O202" si="77">E200</f>
        <v>18500000</v>
      </c>
      <c r="F199" s="42">
        <f t="shared" si="77"/>
        <v>18500000</v>
      </c>
      <c r="G199" s="41">
        <f t="shared" si="77"/>
        <v>0</v>
      </c>
      <c r="H199" s="41">
        <f t="shared" si="77"/>
        <v>0</v>
      </c>
      <c r="I199" s="42">
        <f t="shared" si="77"/>
        <v>0</v>
      </c>
      <c r="J199" s="41">
        <f t="shared" si="71"/>
        <v>0</v>
      </c>
      <c r="K199" s="42">
        <f t="shared" si="77"/>
        <v>0</v>
      </c>
      <c r="L199" s="42">
        <f t="shared" si="77"/>
        <v>0</v>
      </c>
      <c r="M199" s="41">
        <f t="shared" si="77"/>
        <v>0</v>
      </c>
      <c r="N199" s="117">
        <f t="shared" si="77"/>
        <v>0</v>
      </c>
      <c r="O199" s="42">
        <f t="shared" si="77"/>
        <v>0</v>
      </c>
      <c r="P199" s="41">
        <f t="shared" si="69"/>
        <v>18500000</v>
      </c>
      <c r="Q199" s="7">
        <f t="shared" si="76"/>
        <v>0</v>
      </c>
    </row>
    <row r="200" spans="1:25" s="9" customFormat="1" ht="44.45" customHeight="1" x14ac:dyDescent="0.2">
      <c r="A200" s="174" t="s">
        <v>232</v>
      </c>
      <c r="B200" s="178"/>
      <c r="C200" s="174"/>
      <c r="D200" s="32" t="s">
        <v>231</v>
      </c>
      <c r="E200" s="43">
        <f>E201</f>
        <v>18500000</v>
      </c>
      <c r="F200" s="44">
        <f t="shared" si="77"/>
        <v>18500000</v>
      </c>
      <c r="G200" s="43">
        <f t="shared" si="77"/>
        <v>0</v>
      </c>
      <c r="H200" s="43">
        <f t="shared" si="77"/>
        <v>0</v>
      </c>
      <c r="I200" s="44">
        <f t="shared" si="77"/>
        <v>0</v>
      </c>
      <c r="J200" s="43">
        <f t="shared" si="71"/>
        <v>0</v>
      </c>
      <c r="K200" s="44">
        <f t="shared" si="77"/>
        <v>0</v>
      </c>
      <c r="L200" s="44">
        <f t="shared" si="77"/>
        <v>0</v>
      </c>
      <c r="M200" s="43">
        <f t="shared" si="77"/>
        <v>0</v>
      </c>
      <c r="N200" s="118">
        <f t="shared" si="77"/>
        <v>0</v>
      </c>
      <c r="O200" s="44">
        <f t="shared" si="77"/>
        <v>0</v>
      </c>
      <c r="P200" s="43">
        <f t="shared" si="69"/>
        <v>18500000</v>
      </c>
      <c r="Q200" s="7">
        <f t="shared" si="76"/>
        <v>0</v>
      </c>
    </row>
    <row r="201" spans="1:25" s="11" customFormat="1" ht="23.85" customHeight="1" x14ac:dyDescent="0.2">
      <c r="A201" s="175" t="s">
        <v>419</v>
      </c>
      <c r="B201" s="175" t="s">
        <v>410</v>
      </c>
      <c r="C201" s="175"/>
      <c r="D201" s="33" t="s">
        <v>411</v>
      </c>
      <c r="E201" s="45">
        <f>E202</f>
        <v>18500000</v>
      </c>
      <c r="F201" s="46">
        <f t="shared" si="77"/>
        <v>18500000</v>
      </c>
      <c r="G201" s="45">
        <f t="shared" si="77"/>
        <v>0</v>
      </c>
      <c r="H201" s="45">
        <f t="shared" si="77"/>
        <v>0</v>
      </c>
      <c r="I201" s="46">
        <f t="shared" si="77"/>
        <v>0</v>
      </c>
      <c r="J201" s="45">
        <f t="shared" si="71"/>
        <v>0</v>
      </c>
      <c r="K201" s="46">
        <f t="shared" si="77"/>
        <v>0</v>
      </c>
      <c r="L201" s="46">
        <f t="shared" si="77"/>
        <v>0</v>
      </c>
      <c r="M201" s="45">
        <f t="shared" si="77"/>
        <v>0</v>
      </c>
      <c r="N201" s="119">
        <f t="shared" si="77"/>
        <v>0</v>
      </c>
      <c r="O201" s="46">
        <f t="shared" si="77"/>
        <v>0</v>
      </c>
      <c r="P201" s="45">
        <f t="shared" si="69"/>
        <v>18500000</v>
      </c>
      <c r="Q201" s="7">
        <f t="shared" si="76"/>
        <v>0</v>
      </c>
    </row>
    <row r="202" spans="1:25" s="9" customFormat="1" ht="79.5" customHeight="1" x14ac:dyDescent="0.2">
      <c r="A202" s="174" t="s">
        <v>420</v>
      </c>
      <c r="B202" s="174" t="s">
        <v>412</v>
      </c>
      <c r="C202" s="174"/>
      <c r="D202" s="40" t="s">
        <v>413</v>
      </c>
      <c r="E202" s="43">
        <f>E203</f>
        <v>18500000</v>
      </c>
      <c r="F202" s="44">
        <f t="shared" si="77"/>
        <v>18500000</v>
      </c>
      <c r="G202" s="43">
        <f t="shared" si="77"/>
        <v>0</v>
      </c>
      <c r="H202" s="43">
        <f t="shared" si="77"/>
        <v>0</v>
      </c>
      <c r="I202" s="44">
        <f t="shared" si="77"/>
        <v>0</v>
      </c>
      <c r="J202" s="43">
        <f t="shared" si="71"/>
        <v>0</v>
      </c>
      <c r="K202" s="44">
        <f t="shared" si="77"/>
        <v>0</v>
      </c>
      <c r="L202" s="44">
        <f t="shared" si="77"/>
        <v>0</v>
      </c>
      <c r="M202" s="43">
        <f t="shared" si="77"/>
        <v>0</v>
      </c>
      <c r="N202" s="118">
        <f t="shared" si="77"/>
        <v>0</v>
      </c>
      <c r="O202" s="44">
        <f t="shared" si="77"/>
        <v>0</v>
      </c>
      <c r="P202" s="43">
        <f t="shared" si="69"/>
        <v>18500000</v>
      </c>
      <c r="Q202" s="7">
        <f t="shared" si="76"/>
        <v>0</v>
      </c>
    </row>
    <row r="203" spans="1:25" s="11" customFormat="1" ht="38.1" customHeight="1" x14ac:dyDescent="0.2">
      <c r="A203" s="176" t="s">
        <v>421</v>
      </c>
      <c r="B203" s="176" t="s">
        <v>414</v>
      </c>
      <c r="C203" s="176" t="s">
        <v>26</v>
      </c>
      <c r="D203" s="34" t="s">
        <v>415</v>
      </c>
      <c r="E203" s="50">
        <f>F203</f>
        <v>18500000</v>
      </c>
      <c r="F203" s="51">
        <v>18500000</v>
      </c>
      <c r="G203" s="52"/>
      <c r="H203" s="52"/>
      <c r="I203" s="51"/>
      <c r="J203" s="50">
        <f t="shared" si="71"/>
        <v>0</v>
      </c>
      <c r="K203" s="51"/>
      <c r="L203" s="51"/>
      <c r="M203" s="52"/>
      <c r="N203" s="52"/>
      <c r="O203" s="51"/>
      <c r="P203" s="50">
        <f t="shared" si="69"/>
        <v>18500000</v>
      </c>
      <c r="Q203" s="7">
        <f t="shared" si="76"/>
        <v>0</v>
      </c>
    </row>
    <row r="204" spans="1:25" s="8" customFormat="1" ht="42" customHeight="1" x14ac:dyDescent="0.25">
      <c r="A204" s="172" t="s">
        <v>396</v>
      </c>
      <c r="B204" s="173"/>
      <c r="C204" s="172"/>
      <c r="D204" s="30" t="s">
        <v>397</v>
      </c>
      <c r="E204" s="41">
        <f>E205</f>
        <v>253834447</v>
      </c>
      <c r="F204" s="42">
        <f>F205</f>
        <v>253834447</v>
      </c>
      <c r="G204" s="41">
        <f>G205</f>
        <v>0</v>
      </c>
      <c r="H204" s="41">
        <f>H205</f>
        <v>0</v>
      </c>
      <c r="I204" s="42">
        <f>I205</f>
        <v>0</v>
      </c>
      <c r="J204" s="41">
        <f t="shared" si="71"/>
        <v>18374929</v>
      </c>
      <c r="K204" s="42">
        <f>K205</f>
        <v>18374929</v>
      </c>
      <c r="L204" s="42">
        <f>L205</f>
        <v>0</v>
      </c>
      <c r="M204" s="41">
        <f>M205</f>
        <v>0</v>
      </c>
      <c r="N204" s="117">
        <f>N205</f>
        <v>0</v>
      </c>
      <c r="O204" s="42">
        <f>O205</f>
        <v>18374929</v>
      </c>
      <c r="P204" s="41">
        <f t="shared" si="69"/>
        <v>272209376</v>
      </c>
      <c r="Q204" s="7">
        <f t="shared" si="76"/>
        <v>0</v>
      </c>
    </row>
    <row r="205" spans="1:25" s="9" customFormat="1" ht="33.6" customHeight="1" x14ac:dyDescent="0.2">
      <c r="A205" s="174" t="s">
        <v>398</v>
      </c>
      <c r="B205" s="178"/>
      <c r="C205" s="174"/>
      <c r="D205" s="32" t="s">
        <v>397</v>
      </c>
      <c r="E205" s="43">
        <f>E206</f>
        <v>253834447</v>
      </c>
      <c r="F205" s="44">
        <f t="shared" ref="F205:O205" si="78">F206</f>
        <v>253834447</v>
      </c>
      <c r="G205" s="43">
        <f t="shared" si="78"/>
        <v>0</v>
      </c>
      <c r="H205" s="43">
        <f t="shared" si="78"/>
        <v>0</v>
      </c>
      <c r="I205" s="44">
        <f t="shared" si="78"/>
        <v>0</v>
      </c>
      <c r="J205" s="43">
        <f t="shared" si="71"/>
        <v>18374929</v>
      </c>
      <c r="K205" s="44">
        <f t="shared" si="78"/>
        <v>18374929</v>
      </c>
      <c r="L205" s="44">
        <f t="shared" si="78"/>
        <v>0</v>
      </c>
      <c r="M205" s="43">
        <f t="shared" si="78"/>
        <v>0</v>
      </c>
      <c r="N205" s="118">
        <f t="shared" si="78"/>
        <v>0</v>
      </c>
      <c r="O205" s="44">
        <f t="shared" si="78"/>
        <v>18374929</v>
      </c>
      <c r="P205" s="43">
        <f t="shared" si="69"/>
        <v>272209376</v>
      </c>
      <c r="Q205" s="7">
        <f t="shared" si="76"/>
        <v>0</v>
      </c>
    </row>
    <row r="206" spans="1:25" s="11" customFormat="1" ht="27" customHeight="1" x14ac:dyDescent="0.2">
      <c r="A206" s="175" t="s">
        <v>422</v>
      </c>
      <c r="B206" s="175" t="s">
        <v>410</v>
      </c>
      <c r="C206" s="175"/>
      <c r="D206" s="33" t="s">
        <v>411</v>
      </c>
      <c r="E206" s="45">
        <f>E207+E210</f>
        <v>253834447</v>
      </c>
      <c r="F206" s="46">
        <f t="shared" ref="F206:O206" si="79">F207+F210</f>
        <v>253834447</v>
      </c>
      <c r="G206" s="45">
        <f t="shared" si="79"/>
        <v>0</v>
      </c>
      <c r="H206" s="45">
        <f t="shared" si="79"/>
        <v>0</v>
      </c>
      <c r="I206" s="46">
        <f t="shared" si="79"/>
        <v>0</v>
      </c>
      <c r="J206" s="45">
        <f t="shared" si="79"/>
        <v>18374929</v>
      </c>
      <c r="K206" s="46">
        <f t="shared" si="79"/>
        <v>18374929</v>
      </c>
      <c r="L206" s="46">
        <f t="shared" si="79"/>
        <v>0</v>
      </c>
      <c r="M206" s="45">
        <f t="shared" si="79"/>
        <v>0</v>
      </c>
      <c r="N206" s="119">
        <f t="shared" si="79"/>
        <v>0</v>
      </c>
      <c r="O206" s="46">
        <f t="shared" si="79"/>
        <v>18374929</v>
      </c>
      <c r="P206" s="45">
        <f t="shared" si="69"/>
        <v>272209376</v>
      </c>
      <c r="Q206" s="7">
        <f t="shared" si="76"/>
        <v>0</v>
      </c>
    </row>
    <row r="207" spans="1:25" s="11" customFormat="1" ht="36" customHeight="1" x14ac:dyDescent="0.2">
      <c r="A207" s="175" t="s">
        <v>423</v>
      </c>
      <c r="B207" s="175" t="s">
        <v>424</v>
      </c>
      <c r="C207" s="175"/>
      <c r="D207" s="33" t="s">
        <v>425</v>
      </c>
      <c r="E207" s="45">
        <f>E208+E209</f>
        <v>248995800</v>
      </c>
      <c r="F207" s="46">
        <f t="shared" ref="F207:O207" si="80">F208+F209</f>
        <v>248995800</v>
      </c>
      <c r="G207" s="45">
        <f t="shared" si="80"/>
        <v>0</v>
      </c>
      <c r="H207" s="45">
        <f t="shared" si="80"/>
        <v>0</v>
      </c>
      <c r="I207" s="46">
        <f t="shared" si="80"/>
        <v>0</v>
      </c>
      <c r="J207" s="45">
        <f t="shared" si="71"/>
        <v>0</v>
      </c>
      <c r="K207" s="46">
        <f t="shared" si="80"/>
        <v>0</v>
      </c>
      <c r="L207" s="46">
        <f t="shared" si="80"/>
        <v>0</v>
      </c>
      <c r="M207" s="45">
        <f t="shared" si="80"/>
        <v>0</v>
      </c>
      <c r="N207" s="119">
        <f t="shared" si="80"/>
        <v>0</v>
      </c>
      <c r="O207" s="46">
        <f t="shared" si="80"/>
        <v>0</v>
      </c>
      <c r="P207" s="45">
        <f t="shared" si="69"/>
        <v>248995800</v>
      </c>
      <c r="Q207" s="7">
        <f t="shared" si="76"/>
        <v>0</v>
      </c>
    </row>
    <row r="208" spans="1:25" s="11" customFormat="1" ht="29.1" customHeight="1" x14ac:dyDescent="0.2">
      <c r="A208" s="176" t="s">
        <v>426</v>
      </c>
      <c r="B208" s="176" t="s">
        <v>427</v>
      </c>
      <c r="C208" s="176" t="s">
        <v>26</v>
      </c>
      <c r="D208" s="34" t="s">
        <v>428</v>
      </c>
      <c r="E208" s="106">
        <f>F208</f>
        <v>117765800</v>
      </c>
      <c r="F208" s="51">
        <v>117765800</v>
      </c>
      <c r="G208" s="52"/>
      <c r="H208" s="52"/>
      <c r="I208" s="51"/>
      <c r="J208" s="50">
        <f t="shared" si="71"/>
        <v>0</v>
      </c>
      <c r="K208" s="51"/>
      <c r="L208" s="51"/>
      <c r="M208" s="52"/>
      <c r="N208" s="52"/>
      <c r="O208" s="51"/>
      <c r="P208" s="50">
        <f t="shared" si="69"/>
        <v>117765800</v>
      </c>
      <c r="Q208" s="7">
        <f t="shared" si="76"/>
        <v>0</v>
      </c>
    </row>
    <row r="209" spans="1:17" s="11" customFormat="1" ht="89.85" customHeight="1" x14ac:dyDescent="0.2">
      <c r="A209" s="176" t="s">
        <v>429</v>
      </c>
      <c r="B209" s="179" t="s">
        <v>430</v>
      </c>
      <c r="C209" s="176" t="s">
        <v>26</v>
      </c>
      <c r="D209" s="34" t="s">
        <v>431</v>
      </c>
      <c r="E209" s="107">
        <f>F209</f>
        <v>131230000</v>
      </c>
      <c r="F209" s="51">
        <v>131230000</v>
      </c>
      <c r="G209" s="52"/>
      <c r="H209" s="52"/>
      <c r="I209" s="51"/>
      <c r="J209" s="50">
        <f t="shared" si="71"/>
        <v>0</v>
      </c>
      <c r="K209" s="51"/>
      <c r="L209" s="51"/>
      <c r="M209" s="52"/>
      <c r="N209" s="52"/>
      <c r="O209" s="51"/>
      <c r="P209" s="50">
        <f t="shared" si="69"/>
        <v>131230000</v>
      </c>
      <c r="Q209" s="7">
        <f t="shared" si="76"/>
        <v>0</v>
      </c>
    </row>
    <row r="210" spans="1:17" s="11" customFormat="1" ht="79.5" customHeight="1" x14ac:dyDescent="0.2">
      <c r="A210" s="175" t="s">
        <v>436</v>
      </c>
      <c r="B210" s="180">
        <v>9700</v>
      </c>
      <c r="C210" s="180"/>
      <c r="D210" s="33" t="s">
        <v>413</v>
      </c>
      <c r="E210" s="111">
        <f t="shared" ref="E210:O210" si="81">E211+E212</f>
        <v>4838647</v>
      </c>
      <c r="F210" s="93">
        <f t="shared" si="81"/>
        <v>4838647</v>
      </c>
      <c r="G210" s="92">
        <f t="shared" si="81"/>
        <v>0</v>
      </c>
      <c r="H210" s="92">
        <f t="shared" si="81"/>
        <v>0</v>
      </c>
      <c r="I210" s="93">
        <f t="shared" si="81"/>
        <v>0</v>
      </c>
      <c r="J210" s="92">
        <f t="shared" si="81"/>
        <v>18374929</v>
      </c>
      <c r="K210" s="93">
        <f t="shared" si="81"/>
        <v>18374929</v>
      </c>
      <c r="L210" s="93">
        <f t="shared" si="81"/>
        <v>0</v>
      </c>
      <c r="M210" s="92">
        <f t="shared" si="81"/>
        <v>0</v>
      </c>
      <c r="N210" s="112">
        <f t="shared" si="81"/>
        <v>0</v>
      </c>
      <c r="O210" s="93">
        <f t="shared" si="81"/>
        <v>18374929</v>
      </c>
      <c r="P210" s="92">
        <f t="shared" si="69"/>
        <v>23213576</v>
      </c>
      <c r="Q210" s="7">
        <f t="shared" si="76"/>
        <v>0</v>
      </c>
    </row>
    <row r="211" spans="1:17" s="11" customFormat="1" ht="85.35" customHeight="1" x14ac:dyDescent="0.2">
      <c r="A211" s="176" t="s">
        <v>437</v>
      </c>
      <c r="B211" s="181">
        <v>9710</v>
      </c>
      <c r="C211" s="176" t="s">
        <v>26</v>
      </c>
      <c r="D211" s="22" t="s">
        <v>438</v>
      </c>
      <c r="E211" s="50">
        <f>F211</f>
        <v>2224027</v>
      </c>
      <c r="F211" s="51">
        <f>1624772+599255</f>
        <v>2224027</v>
      </c>
      <c r="G211" s="52"/>
      <c r="H211" s="52"/>
      <c r="I211" s="51"/>
      <c r="J211" s="50">
        <f t="shared" si="71"/>
        <v>0</v>
      </c>
      <c r="K211" s="51"/>
      <c r="L211" s="51"/>
      <c r="M211" s="52"/>
      <c r="N211" s="52"/>
      <c r="O211" s="51"/>
      <c r="P211" s="50">
        <f t="shared" si="69"/>
        <v>2224027</v>
      </c>
      <c r="Q211" s="7">
        <f t="shared" si="76"/>
        <v>0</v>
      </c>
    </row>
    <row r="212" spans="1:17" s="11" customFormat="1" ht="24" customHeight="1" x14ac:dyDescent="0.2">
      <c r="A212" s="176" t="s">
        <v>439</v>
      </c>
      <c r="B212" s="181">
        <v>9770</v>
      </c>
      <c r="C212" s="176" t="s">
        <v>26</v>
      </c>
      <c r="D212" s="22" t="s">
        <v>415</v>
      </c>
      <c r="E212" s="107">
        <f>F212</f>
        <v>2614620</v>
      </c>
      <c r="F212" s="91">
        <v>2614620</v>
      </c>
      <c r="G212" s="105"/>
      <c r="H212" s="105"/>
      <c r="I212" s="91"/>
      <c r="J212" s="106">
        <f t="shared" si="71"/>
        <v>18374929</v>
      </c>
      <c r="K212" s="91">
        <v>18374929</v>
      </c>
      <c r="L212" s="91"/>
      <c r="M212" s="105"/>
      <c r="N212" s="202"/>
      <c r="O212" s="91">
        <v>18374929</v>
      </c>
      <c r="P212" s="50">
        <f t="shared" si="69"/>
        <v>20989549</v>
      </c>
      <c r="Q212" s="7">
        <f t="shared" si="76"/>
        <v>0</v>
      </c>
    </row>
    <row r="213" spans="1:17" s="21" customFormat="1" ht="33" customHeight="1" x14ac:dyDescent="0.3">
      <c r="A213" s="154" t="s">
        <v>472</v>
      </c>
      <c r="B213" s="154" t="s">
        <v>472</v>
      </c>
      <c r="C213" s="154" t="s">
        <v>472</v>
      </c>
      <c r="D213" s="152" t="s">
        <v>440</v>
      </c>
      <c r="E213" s="109">
        <f t="shared" ref="E213:O213" si="82">E204+E199+E192+E181+E187</f>
        <v>376542847</v>
      </c>
      <c r="F213" s="110">
        <f t="shared" si="82"/>
        <v>345057547</v>
      </c>
      <c r="G213" s="110">
        <f t="shared" si="82"/>
        <v>0</v>
      </c>
      <c r="H213" s="110">
        <f t="shared" si="82"/>
        <v>0</v>
      </c>
      <c r="I213" s="110">
        <f t="shared" si="82"/>
        <v>31485300</v>
      </c>
      <c r="J213" s="110">
        <f t="shared" si="82"/>
        <v>18374929</v>
      </c>
      <c r="K213" s="110">
        <f t="shared" si="82"/>
        <v>18374929</v>
      </c>
      <c r="L213" s="110">
        <f t="shared" si="82"/>
        <v>0</v>
      </c>
      <c r="M213" s="110">
        <f t="shared" si="82"/>
        <v>0</v>
      </c>
      <c r="N213" s="109">
        <f t="shared" si="82"/>
        <v>0</v>
      </c>
      <c r="O213" s="110">
        <f t="shared" si="82"/>
        <v>18374929</v>
      </c>
      <c r="P213" s="109">
        <f t="shared" si="69"/>
        <v>394917776</v>
      </c>
      <c r="Q213" s="17"/>
    </row>
    <row r="214" spans="1:17" s="194" customFormat="1" ht="24" customHeight="1" x14ac:dyDescent="0.3">
      <c r="A214" s="189" t="s">
        <v>472</v>
      </c>
      <c r="B214" s="189" t="s">
        <v>472</v>
      </c>
      <c r="C214" s="189" t="s">
        <v>472</v>
      </c>
      <c r="D214" s="190" t="s">
        <v>13</v>
      </c>
      <c r="E214" s="191">
        <f>E213+E180</f>
        <v>2825287360</v>
      </c>
      <c r="F214" s="192">
        <f>F213+F180</f>
        <v>2778802060</v>
      </c>
      <c r="G214" s="191">
        <f>G213+G180</f>
        <v>758905121</v>
      </c>
      <c r="H214" s="191">
        <f>H213+H180</f>
        <v>133106399</v>
      </c>
      <c r="I214" s="192">
        <f>I213+I180</f>
        <v>31485300</v>
      </c>
      <c r="J214" s="191">
        <f t="shared" si="71"/>
        <v>1784318109</v>
      </c>
      <c r="K214" s="192">
        <f>K213+K180</f>
        <v>275407929</v>
      </c>
      <c r="L214" s="192">
        <f>L213+L180</f>
        <v>398021309</v>
      </c>
      <c r="M214" s="191">
        <f>M213+M180</f>
        <v>14870209</v>
      </c>
      <c r="N214" s="191">
        <f>N213+N180</f>
        <v>6276417</v>
      </c>
      <c r="O214" s="192">
        <f>O213+O180</f>
        <v>1386296800</v>
      </c>
      <c r="P214" s="191">
        <f t="shared" si="69"/>
        <v>4609605469</v>
      </c>
      <c r="Q214" s="193"/>
    </row>
    <row r="215" spans="1:17" s="29" customFormat="1" ht="18" customHeight="1" x14ac:dyDescent="0.35">
      <c r="A215" s="28"/>
      <c r="B215" s="28"/>
      <c r="C215" s="28"/>
      <c r="D215" s="142"/>
      <c r="I215" s="136"/>
      <c r="K215" s="136"/>
      <c r="L215" s="150"/>
      <c r="Q215" s="10"/>
    </row>
    <row r="216" spans="1:17" s="29" customFormat="1" ht="18" customHeight="1" x14ac:dyDescent="0.35">
      <c r="A216" s="28"/>
      <c r="B216" s="28"/>
      <c r="C216" s="28"/>
      <c r="D216" s="142"/>
      <c r="I216" s="136"/>
      <c r="K216" s="136"/>
      <c r="L216" s="150"/>
      <c r="P216" s="206"/>
      <c r="Q216" s="10"/>
    </row>
    <row r="217" spans="1:17" s="29" customFormat="1" ht="18" customHeight="1" x14ac:dyDescent="0.35">
      <c r="A217" s="28"/>
      <c r="B217" s="28"/>
      <c r="C217" s="28"/>
      <c r="D217" s="142"/>
      <c r="I217" s="136"/>
      <c r="K217" s="136"/>
      <c r="P217" s="206"/>
      <c r="Q217" s="10"/>
    </row>
    <row r="218" spans="1:17" s="29" customFormat="1" ht="18" customHeight="1" x14ac:dyDescent="0.35">
      <c r="A218" s="28"/>
      <c r="B218" s="28"/>
      <c r="C218" s="28"/>
      <c r="D218" s="142"/>
      <c r="I218" s="136"/>
      <c r="K218" s="136"/>
      <c r="P218" s="206"/>
      <c r="Q218" s="10"/>
    </row>
    <row r="219" spans="1:17" s="133" customFormat="1" ht="23.85" customHeight="1" x14ac:dyDescent="0.4">
      <c r="A219" s="129"/>
      <c r="B219" s="129"/>
      <c r="C219" s="129"/>
      <c r="D219" s="143"/>
      <c r="E219" s="219" t="s">
        <v>441</v>
      </c>
      <c r="F219" s="219"/>
      <c r="G219" s="219"/>
      <c r="H219" s="219"/>
      <c r="I219" s="219"/>
      <c r="J219" s="219"/>
      <c r="K219" s="219"/>
      <c r="L219" s="130"/>
      <c r="M219" s="131"/>
      <c r="N219" s="131"/>
      <c r="O219" s="132" t="s">
        <v>442</v>
      </c>
      <c r="P219" s="206"/>
    </row>
    <row r="220" spans="1:17" s="11" customFormat="1" ht="23.25" x14ac:dyDescent="0.3">
      <c r="A220" s="24"/>
      <c r="B220" s="24"/>
      <c r="C220" s="24"/>
      <c r="D220" s="142" t="s">
        <v>443</v>
      </c>
      <c r="E220" s="25"/>
      <c r="F220" s="26"/>
      <c r="G220" s="27"/>
      <c r="H220" s="27"/>
      <c r="I220" s="26"/>
      <c r="J220" s="25"/>
      <c r="K220" s="26"/>
      <c r="L220" s="26"/>
      <c r="M220" s="27"/>
      <c r="N220" s="27"/>
      <c r="O220" s="26"/>
      <c r="P220" s="206"/>
      <c r="Q220" s="10"/>
    </row>
    <row r="221" spans="1:17" x14ac:dyDescent="0.25">
      <c r="P221" s="207"/>
    </row>
    <row r="224" spans="1:17" ht="20.25" x14ac:dyDescent="0.25">
      <c r="P224" s="191">
        <v>1987396</v>
      </c>
    </row>
    <row r="225" spans="16:16" ht="20.25" x14ac:dyDescent="0.25">
      <c r="P225" s="191"/>
    </row>
    <row r="226" spans="16:16" ht="20.25" x14ac:dyDescent="0.25">
      <c r="P226" s="191">
        <f>P224+P214</f>
        <v>4611592865</v>
      </c>
    </row>
    <row r="227" spans="16:16" ht="20.25" x14ac:dyDescent="0.25">
      <c r="P227" s="191">
        <f>[1]Лист1!$C$91</f>
        <v>4611592865</v>
      </c>
    </row>
    <row r="228" spans="16:16" ht="20.25" x14ac:dyDescent="0.25">
      <c r="P228" s="191">
        <f>P227-P226</f>
        <v>0</v>
      </c>
    </row>
    <row r="229" spans="16:16" ht="20.25" x14ac:dyDescent="0.25">
      <c r="P229" s="191"/>
    </row>
    <row r="230" spans="16:16" ht="20.25" x14ac:dyDescent="0.25">
      <c r="P230" s="191"/>
    </row>
  </sheetData>
  <protectedRanges>
    <protectedRange sqref="F126:I132" name="Диапазон67"/>
    <protectedRange sqref="K126:O132" name="Диапазон68"/>
    <protectedRange sqref="F94:I94" name="Диапазон67_2"/>
    <protectedRange sqref="K94:O94" name="Диапазон68_2"/>
  </protectedRanges>
  <customSheetViews>
    <customSheetView guid="{565324A5-B902-4B8A-8085-BFE67814F646}" scale="30" showPageBreaks="1" printArea="1" view="pageBreakPreview">
      <pane xSplit="4" ySplit="11" topLeftCell="E207" activePane="bottomRight" state="frozen"/>
      <selection pane="bottomRight" activeCell="P226" sqref="P226"/>
      <rowBreaks count="10" manualBreakCount="10">
        <brk id="26" max="15" man="1"/>
        <brk id="42" max="15" man="1"/>
        <brk id="60" max="15" man="1"/>
        <brk id="72" max="15" man="1"/>
        <brk id="95" max="15" man="1"/>
        <brk id="115" max="15" man="1"/>
        <brk id="132" max="15" man="1"/>
        <brk id="155" max="15" man="1"/>
        <brk id="180" max="15" man="1"/>
        <brk id="196" max="15" man="1"/>
      </rowBreaks>
      <pageMargins left="0" right="0" top="1.1417322834645669" bottom="0.19685039370078741" header="0.31496062992125984" footer="0.31496062992125984"/>
      <pageSetup paperSize="9" scale="45" orientation="landscape" r:id="rId1"/>
    </customSheetView>
    <customSheetView guid="{3E8B5D44-1F47-47DB-AEF6-9E02DA968465}" scale="75" showPageBreaks="1" printArea="1">
      <pane xSplit="4" ySplit="11" topLeftCell="E135" activePane="bottomRight" state="frozen"/>
      <selection pane="bottomRight" activeCell="F138" sqref="F138"/>
      <rowBreaks count="12" manualBreakCount="12">
        <brk id="25" max="15" man="1"/>
        <brk id="41" max="15" man="1"/>
        <brk id="62" max="15" man="1"/>
        <brk id="63" max="15" man="1"/>
        <brk id="75" max="15" man="1"/>
        <brk id="98" max="15" man="1"/>
        <brk id="117" max="15" man="1"/>
        <brk id="118" max="15" man="1"/>
        <brk id="137" max="15" man="1"/>
        <brk id="161" max="15" man="1"/>
        <brk id="186" max="15" man="1"/>
        <brk id="202" max="15" man="1"/>
      </rowBreaks>
      <pageMargins left="0" right="0" top="1.1417322834645669" bottom="0.19685039370078741" header="0.31496062992125984" footer="0.31496062992125984"/>
      <pageSetup paperSize="9" scale="45" orientation="landscape" r:id="rId2"/>
    </customSheetView>
    <customSheetView guid="{A7D484BE-D298-4941-B8BD-929A3A9BB850}" scale="75" showPageBreaks="1">
      <pane xSplit="4" ySplit="12" topLeftCell="E67" activePane="bottomRight" state="frozen"/>
      <selection pane="bottomRight" activeCell="O71" sqref="O71"/>
      <rowBreaks count="19" manualBreakCount="19">
        <brk id="23" max="15" man="1"/>
        <brk id="38" max="15" man="1"/>
        <brk id="39" max="15" man="1"/>
        <brk id="65" max="15" man="1"/>
        <brk id="66" max="15" man="1"/>
        <brk id="79" max="15" man="1"/>
        <brk id="104" max="15" man="1"/>
        <brk id="122" max="15" man="1"/>
        <brk id="141" max="15" man="1"/>
        <brk id="148" max="15" man="1"/>
        <brk id="171" max="15" man="1"/>
        <brk id="172" max="15" man="1"/>
        <brk id="197" max="15" man="1"/>
        <brk id="198" max="15" man="1"/>
        <brk id="219" max="16383" man="1"/>
        <brk id="220" max="15" man="1"/>
        <brk id="223" max="15" man="1"/>
        <brk id="239" max="15" man="1"/>
        <brk id="243" max="15" man="1"/>
      </rowBreaks>
      <pageMargins left="0" right="0" top="1.1417322834645669" bottom="0.39370078740157483" header="0.31496062992125984" footer="0.31496062992125984"/>
      <pageSetup paperSize="9" scale="37" orientation="landscape" r:id="rId3"/>
    </customSheetView>
    <customSheetView guid="{4EEBA1B2-4702-4C62-9B5D-96268ADDA959}" scale="63" showPageBreaks="1" view="pageBreakPreview">
      <pane xSplit="4" ySplit="12" topLeftCell="E43" activePane="bottomRight" state="frozen"/>
      <selection pane="bottomRight" activeCell="O49" sqref="O49"/>
      <rowBreaks count="17" manualBreakCount="17">
        <brk id="23" max="15" man="1"/>
        <brk id="38" max="15" man="1"/>
        <brk id="39" max="15" man="1"/>
        <brk id="66" max="15" man="1"/>
        <brk id="79" max="15" man="1"/>
        <brk id="104" max="15" man="1"/>
        <brk id="122" max="15" man="1"/>
        <brk id="141" max="15" man="1"/>
        <brk id="148" max="15" man="1"/>
        <brk id="171" max="15" man="1"/>
        <brk id="172" max="15" man="1"/>
        <brk id="196" max="15" man="1"/>
        <brk id="197" max="15" man="1"/>
        <brk id="219" max="15" man="1"/>
        <brk id="222" max="15" man="1"/>
        <brk id="238" max="15" man="1"/>
        <brk id="242" max="15" man="1"/>
      </rowBreaks>
      <pageMargins left="0" right="0" top="1.1417322834645669" bottom="0.39370078740157483" header="0.31496062992125984" footer="0.31496062992125984"/>
      <pageSetup paperSize="9" scale="37" orientation="landscape" r:id="rId4"/>
    </customSheetView>
    <customSheetView guid="{64ADDE3F-5F33-43CB-8CA8-615F5FB7B316}" scale="75" showPageBreaks="1" printArea="1" view="pageBreakPreview">
      <pane xSplit="4" ySplit="12" topLeftCell="E78" activePane="bottomRight" state="frozen"/>
      <selection pane="bottomRight" activeCell="D85" sqref="D85"/>
      <rowBreaks count="12" manualBreakCount="12">
        <brk id="29" max="15" man="1"/>
        <brk id="46" max="15" man="1"/>
        <brk id="66" max="15" man="1"/>
        <brk id="82" max="15" man="1"/>
        <brk id="107" max="15" man="1"/>
        <brk id="127" max="15" man="1"/>
        <brk id="148" max="15" man="1"/>
        <brk id="170" max="15" man="1"/>
        <brk id="192" max="15" man="1"/>
        <brk id="212" max="15" man="1"/>
        <brk id="228" max="15" man="1"/>
        <brk id="250" max="15" man="1"/>
      </rowBreaks>
      <pageMargins left="0" right="0" top="1.1417322834645669" bottom="0.19685039370078741" header="0.31496062992125984" footer="0.31496062992125984"/>
      <pageSetup paperSize="9" scale="45" orientation="landscape" r:id="rId5"/>
    </customSheetView>
    <customSheetView guid="{F42517A1-F8E1-44E6-95AF-347C9157CFCA}" scale="50" showPageBreaks="1" printArea="1" view="pageBreakPreview">
      <pane xSplit="4" ySplit="12" topLeftCell="E238" activePane="bottomRight" state="frozen"/>
      <selection pane="bottomRight" activeCell="F117" sqref="F117"/>
      <rowBreaks count="21" manualBreakCount="21">
        <brk id="23" max="15" man="1"/>
        <brk id="38" max="15" man="1"/>
        <brk id="39" max="15" man="1"/>
        <brk id="62" max="15" man="1"/>
        <brk id="63" max="15" man="1"/>
        <brk id="77" max="15" man="1"/>
        <brk id="79" max="15" man="1"/>
        <brk id="104" max="15" man="1"/>
        <brk id="122" max="15" man="1"/>
        <brk id="141" max="15" man="1"/>
        <brk id="148" max="15" man="1"/>
        <brk id="170" max="15" man="1"/>
        <brk id="171" max="15" man="1"/>
        <brk id="172" max="15" man="1"/>
        <brk id="196" max="15" man="1"/>
        <brk id="197" max="15" man="1"/>
        <brk id="216" max="15" man="1"/>
        <brk id="219" max="15" man="1"/>
        <brk id="222" max="15" man="1"/>
        <brk id="238" max="15" man="1"/>
        <brk id="242" max="15" man="1"/>
      </rowBreaks>
      <pageMargins left="0" right="0" top="1.1417322834645669" bottom="0.39370078740157483" header="0.31496062992125984" footer="0.31496062992125984"/>
      <pageSetup paperSize="9" scale="43" orientation="landscape" r:id="rId6"/>
    </customSheetView>
    <customSheetView guid="{1916FB13-F7E7-427A-98C2-AF5B0B536907}" scale="75" printArea="1" showRuler="0">
      <pane xSplit="4" ySplit="9" topLeftCell="E123" activePane="bottomRight" state="frozen"/>
      <selection pane="bottomRight" activeCell="A117" sqref="A117:P128"/>
      <pageMargins left="0.33" right="0" top="1.1417322834645669" bottom="0.19685039370078741" header="0.31496062992125984" footer="0.31496062992125984"/>
      <pageSetup paperSize="9" scale="47" orientation="landscape" r:id="rId7"/>
      <headerFooter alignWithMargins="0"/>
    </customSheetView>
    <customSheetView guid="{F70B3670-10F5-476E-A562-4CB090B549D7}" scale="75" showPageBreaks="1" showRuler="0">
      <pane xSplit="4" ySplit="9" topLeftCell="E10" activePane="bottomRight" state="frozen"/>
      <selection pane="bottomRight" activeCell="G17" sqref="G17"/>
      <pageMargins left="0" right="0" top="1.1417322834645669" bottom="0.19685039370078741" header="0.31496062992125984" footer="0.31496062992125984"/>
      <pageSetup paperSize="9" scale="47" orientation="landscape" r:id="rId8"/>
      <headerFooter alignWithMargins="0"/>
    </customSheetView>
    <customSheetView guid="{CD1A63D0-0C1E-4EE6-BF2D-BEF0FB9AD631}" scale="60" showPageBreaks="1">
      <pane xSplit="4" ySplit="9" topLeftCell="E208" activePane="bottomRight" state="frozen"/>
      <selection pane="bottomRight" activeCell="O69" sqref="O69"/>
      <pageMargins left="0" right="0" top="1.1417322834645669" bottom="0.19685039370078741" header="0.31496062992125984" footer="0.31496062992125984"/>
      <pageSetup paperSize="9" scale="47" orientation="landscape" r:id="rId9"/>
    </customSheetView>
    <customSheetView guid="{3BE2645E-AEBD-4329-8A8E-6409FA2D6497}" scale="60" showPageBreaks="1" view="pageBreakPreview" showRuler="0">
      <pane xSplit="4" ySplit="9" topLeftCell="E222" activePane="bottomRight" state="frozen"/>
      <selection pane="bottomRight" activeCell="H231" sqref="H231"/>
      <pageMargins left="0" right="0" top="1.1417322834645669" bottom="0.19685039370078741" header="0.31496062992125984" footer="0.31496062992125984"/>
      <pageSetup paperSize="9" scale="47" orientation="landscape" r:id="rId10"/>
      <headerFooter alignWithMargins="0"/>
    </customSheetView>
    <customSheetView guid="{16AC5C7B-888D-42B6-AC86-BE4DDC530044}" scale="75" showRuler="0">
      <pane xSplit="4" ySplit="9" topLeftCell="E46" activePane="bottomRight" state="frozen"/>
      <selection pane="bottomRight" activeCell="G57" sqref="G57"/>
      <pageMargins left="0" right="0" top="1.1417322834645669" bottom="0.19685039370078741" header="0.31496062992125984" footer="0.31496062992125984"/>
      <pageSetup paperSize="9" scale="47" orientation="landscape" r:id="rId11"/>
      <headerFooter alignWithMargins="0"/>
    </customSheetView>
    <customSheetView guid="{539AF16C-5F49-4C88-B15D-F9E70CD62976}" scale="41" printArea="1">
      <pane xSplit="4" ySplit="9" topLeftCell="E28" activePane="bottomRight" state="frozen"/>
      <selection pane="bottomRight" activeCell="G90" sqref="G90"/>
      <pageMargins left="0" right="0" top="1.1417322834645669" bottom="0.19685039370078741" header="0.31496062992125984" footer="0.31496062992125984"/>
      <pageSetup paperSize="9" scale="47" orientation="landscape" r:id="rId12"/>
    </customSheetView>
    <customSheetView guid="{06FD1C5E-1F28-4399-8AE6-B865B02103AB}" scale="41" showPageBreaks="1" printArea="1" view="pageBreakPreview">
      <pane xSplit="4" ySplit="12" topLeftCell="E136" activePane="bottomRight" state="frozen"/>
      <selection pane="bottomRight" activeCell="W151" sqref="W151"/>
      <rowBreaks count="26" manualBreakCount="26">
        <brk id="23" max="15" man="1"/>
        <brk id="38" max="15" man="1"/>
        <brk id="39" max="15" man="1"/>
        <brk id="61" max="15" man="1"/>
        <brk id="62" max="15" man="1"/>
        <brk id="63" max="15" man="1"/>
        <brk id="76" max="15" man="1"/>
        <brk id="79" max="15" man="1"/>
        <brk id="102" max="15" man="1"/>
        <brk id="104" max="15" man="1"/>
        <brk id="122" max="15" man="1"/>
        <brk id="140" max="15" man="1"/>
        <brk id="141" max="15" man="1"/>
        <brk id="148" max="15" man="1"/>
        <brk id="168" max="15" man="1"/>
        <brk id="171" max="15" man="1"/>
        <brk id="172" max="15" man="1"/>
        <brk id="193" max="15" man="1"/>
        <brk id="196" max="15" man="1"/>
        <brk id="197" max="15" man="1"/>
        <brk id="214" max="15" man="1"/>
        <brk id="217" max="15" man="1"/>
        <brk id="231" max="15" man="1"/>
        <brk id="232" max="15" man="1"/>
        <brk id="233" max="15" man="1"/>
        <brk id="237" max="15" man="1"/>
      </rowBreaks>
      <pageMargins left="0" right="0" top="1.1417322834645669" bottom="0.39370078740157483" header="0.31496062992125984" footer="0.31496062992125984"/>
      <pageSetup paperSize="9" scale="46" orientation="landscape" r:id="rId13"/>
    </customSheetView>
    <customSheetView guid="{7A05B22F-00BB-495F-A0A7-8DD23A8F6A9D}" scale="75">
      <pane ySplit="10" topLeftCell="A235" activePane="bottomLeft" state="frozen"/>
      <selection pane="bottomLeft" activeCell="M238" sqref="M238"/>
      <pageMargins left="0" right="0" top="0.51181102362204722" bottom="0.19685039370078741" header="0.31496062992125984" footer="0.31496062992125984"/>
      <pageSetup paperSize="9" scale="45" orientation="landscape" r:id="rId14"/>
    </customSheetView>
    <customSheetView guid="{813C4B1A-69C0-4714-8C39-F9FF06B5AE4C}" scale="70">
      <pane xSplit="4" ySplit="9" topLeftCell="E137" activePane="bottomRight" state="frozen"/>
      <selection pane="bottomRight" activeCell="A141" sqref="A141:IV141"/>
      <pageMargins left="0" right="0" top="1.1417322834645669" bottom="0.19685039370078741" header="0.31496062992125984" footer="0.31496062992125984"/>
      <pageSetup paperSize="9" scale="47" orientation="landscape" r:id="rId15"/>
    </customSheetView>
    <customSheetView guid="{92A9DA8E-541E-472D-9B76-D17DE5F09E9F}" scale="63" showPageBreaks="1" view="pageBreakPreview">
      <pane xSplit="4" ySplit="12" topLeftCell="E34" activePane="bottomRight" state="frozen"/>
      <selection pane="bottomRight" activeCell="H39" sqref="H39"/>
      <rowBreaks count="27" manualBreakCount="27">
        <brk id="23" max="15" man="1"/>
        <brk id="37" max="15" man="1"/>
        <brk id="38" max="15" man="1"/>
        <brk id="39" max="15" man="1"/>
        <brk id="60" max="15" man="1"/>
        <brk id="62" max="15" man="1"/>
        <brk id="63" max="15" man="1"/>
        <brk id="75" max="15" man="1"/>
        <brk id="79" max="15" man="1"/>
        <brk id="101" max="15" man="1"/>
        <brk id="104" max="15" man="1"/>
        <brk id="122" max="15" man="1"/>
        <brk id="139" max="15" man="1"/>
        <brk id="141" max="15" man="1"/>
        <brk id="148" max="15" man="1"/>
        <brk id="167" max="15" man="1"/>
        <brk id="171" max="15" man="1"/>
        <brk id="172" max="15" man="1"/>
        <brk id="192" max="15" man="1"/>
        <brk id="196" max="15" man="1"/>
        <brk id="197" max="15" man="1"/>
        <brk id="214" max="15" man="1"/>
        <brk id="217" max="15" man="1"/>
        <brk id="230" max="15" man="1"/>
        <brk id="231" max="15" man="1"/>
        <brk id="233" max="15" man="1"/>
        <brk id="237" max="15" man="1"/>
      </rowBreaks>
      <pageMargins left="0" right="0" top="1.1417322834645669" bottom="0.39370078740157483" header="0.31496062992125984" footer="0.31496062992125984"/>
      <pageSetup paperSize="9" scale="46" orientation="landscape" r:id="rId16"/>
    </customSheetView>
    <customSheetView guid="{6B3017B2-F65A-4148-8C19-9A0039288970}" scale="58">
      <pane xSplit="4" ySplit="9" topLeftCell="E19" activePane="bottomRight" state="frozen"/>
      <selection pane="bottomRight" activeCell="K24" sqref="K24"/>
      <pageMargins left="0" right="0" top="1.1417322834645669" bottom="0.19685039370078741" header="0.31496062992125984" footer="0.31496062992125984"/>
      <pageSetup paperSize="9" scale="45" orientation="landscape" r:id="rId17"/>
    </customSheetView>
    <customSheetView guid="{98E62010-55F2-4EBC-A7B2-088CDF5AA3FE}" scale="75">
      <pane xSplit="4" ySplit="10" topLeftCell="E107" activePane="bottomRight" state="frozen"/>
      <selection pane="bottomRight" activeCell="H110" sqref="H110"/>
      <pageMargins left="0" right="0" top="1.1417322834645669" bottom="0.19685039370078741" header="0.31496062992125984" footer="0.31496062992125984"/>
      <pageSetup paperSize="9" scale="47" orientation="landscape" r:id="rId18"/>
    </customSheetView>
    <customSheetView guid="{67F54138-C5B8-44EC-89B0-CFD9FE5AF613}" scale="75" showPageBreaks="1" printArea="1">
      <pane xSplit="4" ySplit="11" topLeftCell="E12" activePane="bottomRight" state="frozen"/>
      <selection pane="bottomRight" activeCell="F17" sqref="F17"/>
      <rowBreaks count="10" manualBreakCount="10">
        <brk id="25" max="15" man="1"/>
        <brk id="41" max="15" man="1"/>
        <brk id="63" max="15" man="1"/>
        <brk id="75" max="15" man="1"/>
        <brk id="98" max="15" man="1"/>
        <brk id="118" max="15" man="1"/>
        <brk id="137" max="15" man="1"/>
        <brk id="161" max="15" man="1"/>
        <brk id="186" max="15" man="1"/>
        <brk id="202" max="15" man="1"/>
      </rowBreaks>
      <pageMargins left="0" right="0" top="1.1417322834645669" bottom="0.19685039370078741" header="0.31496062992125984" footer="0.31496062992125984"/>
      <pageSetup paperSize="9" scale="45" orientation="landscape" r:id="rId19"/>
    </customSheetView>
  </customSheetViews>
  <mergeCells count="22">
    <mergeCell ref="A5:D5"/>
    <mergeCell ref="C7:C10"/>
    <mergeCell ref="E219:K219"/>
    <mergeCell ref="J7:O8"/>
    <mergeCell ref="O9:O10"/>
    <mergeCell ref="I9:I10"/>
    <mergeCell ref="G9:H9"/>
    <mergeCell ref="J9:J10"/>
    <mergeCell ref="K9:K10"/>
    <mergeCell ref="E7:I8"/>
    <mergeCell ref="F9:F10"/>
    <mergeCell ref="M9:N9"/>
    <mergeCell ref="N1:P1"/>
    <mergeCell ref="A7:A10"/>
    <mergeCell ref="B7:B10"/>
    <mergeCell ref="D7:D10"/>
    <mergeCell ref="L9:L10"/>
    <mergeCell ref="P7:P10"/>
    <mergeCell ref="E9:E10"/>
    <mergeCell ref="A2:P2"/>
    <mergeCell ref="A3:P3"/>
    <mergeCell ref="A4:D4"/>
  </mergeCells>
  <phoneticPr fontId="43" type="noConversion"/>
  <pageMargins left="0" right="0" top="1.1417322834645669" bottom="0.19685039370078741" header="0.31496062992125984" footer="0.31496062992125984"/>
  <pageSetup paperSize="9" scale="45" orientation="landscape" r:id="rId20"/>
  <rowBreaks count="10" manualBreakCount="10">
    <brk id="26" max="15" man="1"/>
    <brk id="42" max="15" man="1"/>
    <brk id="60" max="15" man="1"/>
    <brk id="72" max="15" man="1"/>
    <brk id="95" max="15" man="1"/>
    <brk id="115" max="15" man="1"/>
    <brk id="132" max="15" man="1"/>
    <brk id="155" max="15" man="1"/>
    <brk id="180" max="15" man="1"/>
    <brk id="19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vlad filonenko</cp:lastModifiedBy>
  <cp:lastPrinted>2019-11-26T07:07:14Z</cp:lastPrinted>
  <dcterms:created xsi:type="dcterms:W3CDTF">2018-11-30T14:20:40Z</dcterms:created>
  <dcterms:modified xsi:type="dcterms:W3CDTF">2023-05-10T13:14:04Z</dcterms:modified>
</cp:coreProperties>
</file>